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rackstation\ФОНД\1. Экономический отдел\Отчеты\на сайт\"/>
    </mc:Choice>
  </mc:AlternateContent>
  <bookViews>
    <workbookView xWindow="0" yWindow="0" windowWidth="28800" windowHeight="11835" tabRatio="487"/>
  </bookViews>
  <sheets>
    <sheet name="МКД" sheetId="23" r:id="rId1"/>
  </sheets>
  <definedNames>
    <definedName name="_xlnm._FilterDatabase" localSheetId="0" hidden="1">МКД!$A$2:$J$1212</definedName>
    <definedName name="_xlnm.Print_Titles" localSheetId="0">МКД!$1:$4</definedName>
    <definedName name="_xlnm.Print_Area" localSheetId="0">МКД!$A$1:$J$1236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44" i="23" l="1"/>
  <c r="J656" i="23"/>
  <c r="J510" i="23"/>
  <c r="J1061" i="23" l="1"/>
  <c r="J949" i="23"/>
  <c r="J1128" i="23"/>
  <c r="J1170" i="23"/>
  <c r="J758" i="23"/>
  <c r="J839" i="23" l="1"/>
  <c r="G839" i="23"/>
  <c r="J664" i="23"/>
  <c r="J243" i="23" l="1"/>
  <c r="J1218" i="23"/>
  <c r="J140" i="23"/>
  <c r="J129" i="23"/>
  <c r="J38" i="23"/>
  <c r="J541" i="23"/>
  <c r="J565" i="23" l="1"/>
  <c r="J257" i="23" l="1"/>
  <c r="J306" i="23" l="1"/>
  <c r="J396" i="23"/>
  <c r="I1212" i="23" l="1"/>
  <c r="H1212" i="23"/>
  <c r="F1212" i="23"/>
  <c r="E1212" i="23"/>
  <c r="J1228" i="23"/>
  <c r="G1228" i="23"/>
  <c r="D1228" i="23"/>
  <c r="G936" i="23" l="1"/>
  <c r="D936" i="23"/>
  <c r="J860" i="23"/>
  <c r="I860" i="23"/>
  <c r="H860" i="23"/>
  <c r="G860" i="23"/>
  <c r="F860" i="23"/>
  <c r="E860" i="23"/>
  <c r="D860" i="23"/>
  <c r="J834" i="23"/>
  <c r="J832" i="23"/>
  <c r="G834" i="23"/>
  <c r="G832" i="23"/>
  <c r="J743" i="23"/>
  <c r="G743" i="23"/>
  <c r="J741" i="23"/>
  <c r="G741" i="23"/>
  <c r="J739" i="23"/>
  <c r="G739" i="23"/>
  <c r="J655" i="23"/>
  <c r="J652" i="23"/>
  <c r="J602" i="23"/>
  <c r="G602" i="23"/>
  <c r="J1225" i="23"/>
  <c r="G1225" i="23"/>
  <c r="D1225" i="23"/>
  <c r="J600" i="23"/>
  <c r="G600" i="23"/>
  <c r="J1223" i="23"/>
  <c r="G1223" i="23"/>
  <c r="D1223" i="23"/>
  <c r="J598" i="23"/>
  <c r="G598" i="23"/>
  <c r="J1221" i="23"/>
  <c r="G1221" i="23"/>
  <c r="D1221" i="23"/>
  <c r="J596" i="23"/>
  <c r="G596" i="23"/>
  <c r="J594" i="23"/>
  <c r="I575" i="23"/>
  <c r="H575" i="23"/>
  <c r="F575" i="23"/>
  <c r="E575" i="23"/>
  <c r="J1229" i="23" l="1"/>
  <c r="J393" i="23"/>
  <c r="J395" i="23"/>
  <c r="G395" i="23"/>
  <c r="G305" i="23" l="1"/>
  <c r="J305" i="23"/>
  <c r="J301" i="23"/>
  <c r="I279" i="23"/>
  <c r="H279" i="23"/>
  <c r="F279" i="23"/>
  <c r="E279" i="23"/>
  <c r="D279" i="23"/>
  <c r="J222" i="23"/>
  <c r="G222" i="23"/>
  <c r="J220" i="23"/>
  <c r="G220" i="23"/>
  <c r="J218" i="23"/>
  <c r="G218" i="23"/>
  <c r="J122" i="23" l="1"/>
  <c r="G122" i="23"/>
  <c r="J126" i="23"/>
  <c r="G126" i="23"/>
  <c r="G124" i="23"/>
  <c r="J128" i="23"/>
  <c r="G128" i="23"/>
  <c r="G1218" i="23"/>
  <c r="G1229" i="23" s="1"/>
  <c r="D1218" i="23"/>
  <c r="D1229" i="23" s="1"/>
  <c r="J124" i="23"/>
  <c r="J92" i="23" l="1"/>
  <c r="J89" i="23"/>
  <c r="J86" i="23"/>
  <c r="J83" i="23"/>
  <c r="J80" i="23"/>
  <c r="J77" i="23"/>
  <c r="J74" i="23"/>
  <c r="J71" i="23"/>
  <c r="J68" i="23"/>
  <c r="J65" i="23"/>
  <c r="J62" i="23"/>
  <c r="J1112" i="23" l="1"/>
  <c r="J1121" i="23"/>
  <c r="J1054" i="23"/>
  <c r="J603" i="23" l="1"/>
  <c r="J1105" i="23" l="1"/>
  <c r="J683" i="23"/>
  <c r="J309" i="23" l="1"/>
  <c r="J1039" i="23" l="1"/>
  <c r="J1078" i="23" l="1"/>
  <c r="J297" i="23"/>
  <c r="J356" i="23"/>
  <c r="J516" i="23" l="1"/>
  <c r="J348" i="23"/>
  <c r="J268" i="23" l="1"/>
  <c r="J279" i="23" s="1"/>
  <c r="J1068" i="23" l="1"/>
  <c r="J33" i="23" l="1"/>
  <c r="J25" i="23"/>
  <c r="J1023" i="23" l="1"/>
  <c r="J1051" i="23"/>
  <c r="J689" i="23" l="1"/>
  <c r="J402" i="23"/>
  <c r="J1036" i="23" l="1"/>
  <c r="J378" i="23"/>
  <c r="J374" i="23"/>
  <c r="J44" i="23" l="1"/>
  <c r="G309" i="23" l="1"/>
  <c r="J96" i="23" l="1"/>
  <c r="J93" i="23"/>
  <c r="J1127" i="23" l="1"/>
  <c r="J509" i="23" l="1"/>
  <c r="J1118" i="23"/>
  <c r="J495" i="23" l="1"/>
  <c r="J542" i="23" l="1"/>
  <c r="J1099" i="23" l="1"/>
  <c r="J229" i="23" l="1"/>
  <c r="J318" i="23"/>
  <c r="J696" i="23" l="1"/>
  <c r="J848" i="23" l="1"/>
  <c r="G848" i="23"/>
  <c r="G664" i="23" l="1"/>
  <c r="J173" i="23" l="1"/>
  <c r="J1019" i="23" l="1"/>
  <c r="J324" i="23" l="1"/>
  <c r="J323" i="23"/>
  <c r="J1042" i="23"/>
  <c r="J116" i="23"/>
  <c r="J112" i="23"/>
  <c r="E406" i="23" l="1"/>
  <c r="F406" i="23"/>
  <c r="H406" i="23"/>
  <c r="I406" i="23"/>
  <c r="J570" i="23"/>
  <c r="J185" i="23" l="1"/>
  <c r="J195" i="23"/>
  <c r="J183" i="23"/>
  <c r="J249" i="23" l="1"/>
  <c r="J468" i="23" l="1"/>
  <c r="J606" i="23"/>
  <c r="J979" i="23" l="1"/>
  <c r="J1045" i="23" l="1"/>
  <c r="G1128" i="23" l="1"/>
  <c r="J641" i="23" l="1"/>
  <c r="J649" i="23"/>
  <c r="G744" i="23" l="1"/>
  <c r="G656" i="23"/>
  <c r="G603" i="23"/>
  <c r="G565" i="23"/>
  <c r="G541" i="23"/>
  <c r="G510" i="23"/>
  <c r="G461" i="23"/>
  <c r="G396" i="23"/>
  <c r="G348" i="23"/>
  <c r="G306" i="23"/>
  <c r="G257" i="23"/>
  <c r="G279" i="23" s="1"/>
  <c r="G243" i="23"/>
  <c r="G129" i="23"/>
  <c r="G93" i="23"/>
  <c r="G38" i="23"/>
  <c r="J721" i="23" l="1"/>
  <c r="J461" i="23" l="1"/>
  <c r="J180" i="23"/>
  <c r="J444" i="23" l="1"/>
  <c r="J326" i="23"/>
  <c r="J320" i="23"/>
  <c r="J315" i="23"/>
  <c r="J501" i="23" l="1"/>
  <c r="J879" i="23"/>
  <c r="J489" i="23" l="1"/>
  <c r="J932" i="23" l="1"/>
  <c r="G393" i="23" l="1"/>
  <c r="G1127" i="23" l="1"/>
  <c r="G1124" i="23"/>
  <c r="G1121" i="23"/>
  <c r="G1118" i="23"/>
  <c r="G1115" i="23"/>
  <c r="G1112" i="23"/>
  <c r="G1108" i="23"/>
  <c r="G1105" i="23"/>
  <c r="G1102" i="23"/>
  <c r="G1099" i="23"/>
  <c r="G1096" i="23"/>
  <c r="G1093" i="23"/>
  <c r="G1090" i="23"/>
  <c r="G1087" i="23"/>
  <c r="G1084" i="23"/>
  <c r="G1081" i="23"/>
  <c r="G1078" i="23"/>
  <c r="G1075" i="23"/>
  <c r="G1071" i="23"/>
  <c r="G1068" i="23"/>
  <c r="G1061" i="23"/>
  <c r="G1058" i="23"/>
  <c r="G1054" i="23"/>
  <c r="G1051" i="23"/>
  <c r="G1048" i="23"/>
  <c r="G1045" i="23"/>
  <c r="G1042" i="23"/>
  <c r="G1039" i="23"/>
  <c r="G1036" i="23"/>
  <c r="G1033" i="23"/>
  <c r="G1030" i="23"/>
  <c r="G1023" i="23"/>
  <c r="G1019" i="23"/>
  <c r="G1016" i="23"/>
  <c r="G1013" i="23"/>
  <c r="G1010" i="23"/>
  <c r="G1007" i="23"/>
  <c r="G1004" i="23"/>
  <c r="G1001" i="23"/>
  <c r="G975" i="23"/>
  <c r="G955" i="23"/>
  <c r="G838" i="23"/>
  <c r="G830" i="23"/>
  <c r="G826" i="23"/>
  <c r="G822" i="23"/>
  <c r="G818" i="23"/>
  <c r="G814" i="23"/>
  <c r="G810" i="23"/>
  <c r="G778" i="23"/>
  <c r="G737" i="23"/>
  <c r="G729" i="23"/>
  <c r="G725" i="23"/>
  <c r="G721" i="23"/>
  <c r="G716" i="23"/>
  <c r="G712" i="23"/>
  <c r="G708" i="23"/>
  <c r="G700" i="23"/>
  <c r="G696" i="23"/>
  <c r="G689" i="23"/>
  <c r="G683" i="23"/>
  <c r="G677" i="23"/>
  <c r="G655" i="23"/>
  <c r="G652" i="23"/>
  <c r="G649" i="23"/>
  <c r="G641" i="23"/>
  <c r="G631" i="23"/>
  <c r="G627" i="23"/>
  <c r="G623" i="23"/>
  <c r="G619" i="23"/>
  <c r="G615" i="23"/>
  <c r="G594" i="23"/>
  <c r="G553" i="23"/>
  <c r="G509" i="23"/>
  <c r="G505" i="23"/>
  <c r="G501" i="23"/>
  <c r="G495" i="23"/>
  <c r="G489" i="23"/>
  <c r="G483" i="23"/>
  <c r="G479" i="23"/>
  <c r="G460" i="23"/>
  <c r="G456" i="23"/>
  <c r="G452" i="23"/>
  <c r="G448" i="23"/>
  <c r="G444" i="23"/>
  <c r="G440" i="23"/>
  <c r="G390" i="23"/>
  <c r="G388" i="23"/>
  <c r="G381" i="23"/>
  <c r="G378" i="23"/>
  <c r="G374" i="23"/>
  <c r="G369" i="23"/>
  <c r="G347" i="23"/>
  <c r="G343" i="23"/>
  <c r="G339" i="23"/>
  <c r="G335" i="23"/>
  <c r="G301" i="23"/>
  <c r="G242" i="23"/>
  <c r="G239" i="23"/>
  <c r="G236" i="23"/>
  <c r="G233" i="23"/>
  <c r="G229" i="23"/>
  <c r="G92" i="23"/>
  <c r="G89" i="23"/>
  <c r="G86" i="23"/>
  <c r="G83" i="23"/>
  <c r="G80" i="23"/>
  <c r="G77" i="23"/>
  <c r="G74" i="23"/>
  <c r="G71" i="23"/>
  <c r="G68" i="23"/>
  <c r="G65" i="23"/>
  <c r="G62" i="23"/>
  <c r="G406" i="23" l="1"/>
  <c r="G672" i="23"/>
  <c r="G520" i="23"/>
  <c r="G770" i="23"/>
  <c r="G37" i="23"/>
  <c r="G33" i="23"/>
  <c r="G29" i="23"/>
  <c r="G25" i="23"/>
  <c r="G21" i="23"/>
  <c r="G13" i="23"/>
  <c r="J13" i="23"/>
  <c r="J553" i="23" l="1"/>
  <c r="J992" i="23"/>
  <c r="J963" i="23" l="1"/>
  <c r="J955" i="23" l="1"/>
  <c r="J998" i="23" l="1"/>
  <c r="J939" i="23"/>
  <c r="J440" i="23" l="1"/>
  <c r="J1102" i="23" l="1"/>
  <c r="J1096" i="23"/>
  <c r="J1093" i="23"/>
  <c r="J1090" i="23"/>
  <c r="J1087" i="23"/>
  <c r="J1084" i="23"/>
  <c r="J1081" i="23"/>
  <c r="J1048" i="23"/>
  <c r="J1033" i="23"/>
  <c r="J1016" i="23"/>
  <c r="J1010" i="23"/>
  <c r="J1007" i="23"/>
  <c r="J1124" i="23"/>
  <c r="J1115" i="23"/>
  <c r="J1004" i="23"/>
  <c r="J1001" i="23"/>
  <c r="J984" i="23" l="1"/>
  <c r="J915" i="23" l="1"/>
  <c r="J436" i="23"/>
  <c r="J432" i="23"/>
  <c r="G436" i="23"/>
  <c r="G432" i="23"/>
  <c r="G428" i="23"/>
  <c r="J242" i="23" l="1"/>
  <c r="J239" i="23"/>
  <c r="J236" i="23"/>
  <c r="J1071" i="23"/>
  <c r="J1108" i="23"/>
  <c r="J1075" i="23"/>
  <c r="J1058" i="23"/>
  <c r="J1013" i="23"/>
  <c r="J920" i="23" l="1"/>
  <c r="J903" i="23"/>
  <c r="J319" i="23" l="1"/>
  <c r="J325" i="23"/>
  <c r="J331" i="23"/>
  <c r="J830" i="23" l="1"/>
  <c r="J778" i="23"/>
  <c r="J947" i="23" l="1"/>
  <c r="J876" i="23" l="1"/>
  <c r="J873" i="23"/>
  <c r="J870" i="23" l="1"/>
  <c r="J781" i="23" l="1"/>
  <c r="J233" i="23" l="1"/>
  <c r="J564" i="23" l="1"/>
  <c r="J581" i="23" l="1"/>
  <c r="J818" i="23" l="1"/>
  <c r="J826" i="23"/>
  <c r="J822" i="23"/>
  <c r="J838" i="23"/>
  <c r="J814" i="23"/>
  <c r="J810" i="23"/>
  <c r="J460" i="23"/>
  <c r="J456" i="23"/>
  <c r="J452" i="23"/>
  <c r="J448" i="23"/>
  <c r="J936" i="23" l="1"/>
  <c r="J586" i="23" l="1"/>
  <c r="G293" i="23" l="1"/>
  <c r="G288" i="23"/>
  <c r="G284" i="23"/>
  <c r="J293" i="23"/>
  <c r="J591" i="23" l="1"/>
  <c r="J189" i="23" l="1"/>
  <c r="G915" i="23" l="1"/>
  <c r="J1030" i="23" l="1"/>
  <c r="J615" i="23" l="1"/>
  <c r="J773" i="23" l="1"/>
  <c r="J390" i="23" l="1"/>
  <c r="J388" i="23"/>
  <c r="J381" i="23"/>
  <c r="J369" i="23"/>
  <c r="J505" i="23"/>
  <c r="J347" i="23"/>
  <c r="J343" i="23"/>
  <c r="J339" i="23"/>
  <c r="J335" i="23"/>
  <c r="J37" i="23"/>
  <c r="J29" i="23"/>
  <c r="J21" i="23"/>
  <c r="J363" i="23" l="1"/>
  <c r="J406" i="23"/>
  <c r="G979" i="23"/>
  <c r="G932" i="23"/>
  <c r="G992" i="23" l="1"/>
  <c r="J424" i="23" l="1"/>
  <c r="G424" i="23"/>
  <c r="J909" i="23" l="1"/>
  <c r="J288" i="23" l="1"/>
  <c r="J284" i="23"/>
  <c r="G939" i="23" l="1"/>
  <c r="G963" i="23"/>
  <c r="J890" i="23" l="1"/>
  <c r="J712" i="23"/>
  <c r="J708" i="23"/>
  <c r="J700" i="23"/>
  <c r="J677" i="23"/>
  <c r="J737" i="23"/>
  <c r="J729" i="23"/>
  <c r="J725" i="23"/>
  <c r="J716" i="23"/>
  <c r="J770" i="23" l="1"/>
  <c r="J631" i="23"/>
  <c r="J627" i="23"/>
  <c r="J623" i="23"/>
  <c r="J619" i="23"/>
  <c r="J672" i="23" l="1"/>
  <c r="J199" i="23" l="1"/>
  <c r="G947" i="23" l="1"/>
  <c r="G952" i="23"/>
  <c r="J796" i="23" l="1"/>
  <c r="J483" i="23" l="1"/>
  <c r="J479" i="23"/>
  <c r="J520" i="23" l="1"/>
  <c r="J120" i="23"/>
  <c r="J103" i="23"/>
  <c r="J148" i="23" s="1"/>
  <c r="J894" i="23" l="1"/>
  <c r="J207" i="23" l="1"/>
  <c r="D1127" i="23" l="1"/>
  <c r="D1124" i="23"/>
  <c r="D1121" i="23"/>
  <c r="D1118" i="23"/>
  <c r="D1115" i="23"/>
  <c r="D1112" i="23"/>
  <c r="D1108" i="23"/>
  <c r="D1105" i="23"/>
  <c r="D1102" i="23"/>
  <c r="D1099" i="23"/>
  <c r="D1096" i="23"/>
  <c r="D1093" i="23"/>
  <c r="D1090" i="23"/>
  <c r="D1087" i="23"/>
  <c r="D1084" i="23"/>
  <c r="D1081" i="23"/>
  <c r="D1078" i="23"/>
  <c r="D1075" i="23"/>
  <c r="D1071" i="23"/>
  <c r="D1068" i="23"/>
  <c r="D1061" i="23"/>
  <c r="D1058" i="23"/>
  <c r="D1054" i="23"/>
  <c r="D1051" i="23"/>
  <c r="D1048" i="23"/>
  <c r="D1045" i="23"/>
  <c r="D1042" i="23"/>
  <c r="D1039" i="23"/>
  <c r="D1036" i="23"/>
  <c r="D1033" i="23"/>
  <c r="D1030" i="23"/>
  <c r="D1023" i="23"/>
  <c r="D1019" i="23"/>
  <c r="D1016" i="23"/>
  <c r="D1013" i="23"/>
  <c r="D1010" i="23"/>
  <c r="D1007" i="23"/>
  <c r="D1004" i="23"/>
  <c r="D1001" i="23"/>
  <c r="D975" i="23"/>
  <c r="D955" i="23"/>
  <c r="D838" i="23"/>
  <c r="D834" i="23"/>
  <c r="D832" i="23"/>
  <c r="D830" i="23"/>
  <c r="D826" i="23"/>
  <c r="D822" i="23"/>
  <c r="D818" i="23"/>
  <c r="D814" i="23"/>
  <c r="D810" i="23"/>
  <c r="D778" i="23"/>
  <c r="D739" i="23"/>
  <c r="D743" i="23"/>
  <c r="D741" i="23"/>
  <c r="D737" i="23"/>
  <c r="D729" i="23"/>
  <c r="D725" i="23"/>
  <c r="D721" i="23"/>
  <c r="D716" i="23"/>
  <c r="D712" i="23"/>
  <c r="D708" i="23"/>
  <c r="D700" i="23"/>
  <c r="D696" i="23"/>
  <c r="D689" i="23"/>
  <c r="D683" i="23"/>
  <c r="D677" i="23"/>
  <c r="D655" i="23"/>
  <c r="D652" i="23"/>
  <c r="D649" i="23"/>
  <c r="D641" i="23"/>
  <c r="D631" i="23"/>
  <c r="D627" i="23"/>
  <c r="D623" i="23"/>
  <c r="D619" i="23"/>
  <c r="D615" i="23"/>
  <c r="D602" i="23"/>
  <c r="D600" i="23"/>
  <c r="D598" i="23"/>
  <c r="D596" i="23"/>
  <c r="D594" i="23"/>
  <c r="D460" i="23"/>
  <c r="D456" i="23"/>
  <c r="D452" i="23"/>
  <c r="D448" i="23"/>
  <c r="D444" i="23"/>
  <c r="D440" i="23"/>
  <c r="D436" i="23"/>
  <c r="D432" i="23"/>
  <c r="D424" i="23"/>
  <c r="D242" i="23"/>
  <c r="D239" i="23"/>
  <c r="D236" i="23"/>
  <c r="D233" i="23"/>
  <c r="D229" i="23"/>
  <c r="D222" i="23"/>
  <c r="D220" i="23"/>
  <c r="D218" i="23"/>
  <c r="D509" i="23"/>
  <c r="D505" i="23"/>
  <c r="D501" i="23"/>
  <c r="D495" i="23"/>
  <c r="D489" i="23"/>
  <c r="D483" i="23"/>
  <c r="D479" i="23"/>
  <c r="D395" i="23"/>
  <c r="D393" i="23"/>
  <c r="D390" i="23"/>
  <c r="D388" i="23"/>
  <c r="D381" i="23"/>
  <c r="D378" i="23"/>
  <c r="D374" i="23"/>
  <c r="D369" i="23"/>
  <c r="D347" i="23"/>
  <c r="D343" i="23"/>
  <c r="D339" i="23"/>
  <c r="D335" i="23"/>
  <c r="D305" i="23"/>
  <c r="D301" i="23"/>
  <c r="D293" i="23"/>
  <c r="D288" i="23"/>
  <c r="D284" i="23"/>
  <c r="D128" i="23"/>
  <c r="D126" i="23"/>
  <c r="D124" i="23"/>
  <c r="D122" i="23"/>
  <c r="D120" i="23"/>
  <c r="D116" i="23"/>
  <c r="D112" i="23"/>
  <c r="D103" i="23"/>
  <c r="D92" i="23"/>
  <c r="D89" i="23"/>
  <c r="D86" i="23"/>
  <c r="D83" i="23"/>
  <c r="D80" i="23"/>
  <c r="D77" i="23"/>
  <c r="D74" i="23"/>
  <c r="D71" i="23"/>
  <c r="D68" i="23"/>
  <c r="D65" i="23"/>
  <c r="D62" i="23"/>
  <c r="D37" i="23"/>
  <c r="D33" i="23"/>
  <c r="D29" i="23"/>
  <c r="D25" i="23"/>
  <c r="D21" i="23"/>
  <c r="D406" i="23" l="1"/>
  <c r="D672" i="23"/>
  <c r="D770" i="23"/>
  <c r="D520" i="23"/>
  <c r="D148" i="23"/>
  <c r="G879" i="23" l="1"/>
  <c r="G890" i="23"/>
  <c r="G984" i="23"/>
  <c r="G533" i="23"/>
  <c r="G527" i="23"/>
  <c r="G529" i="23"/>
  <c r="G531" i="23"/>
  <c r="G796" i="23" l="1"/>
  <c r="G876" i="23" l="1"/>
  <c r="G873" i="23"/>
  <c r="G781" i="23"/>
  <c r="G903" i="23" l="1"/>
  <c r="G195" i="23" l="1"/>
  <c r="G189" i="23"/>
  <c r="G183" i="23"/>
  <c r="G180" i="23"/>
  <c r="G173" i="23"/>
  <c r="G894" i="23" l="1"/>
  <c r="G591" i="23"/>
  <c r="G331" i="23"/>
  <c r="G325" i="23"/>
  <c r="G583" i="23" l="1"/>
  <c r="G581" i="23"/>
  <c r="G207" i="23" l="1"/>
  <c r="G199" i="23"/>
  <c r="G185" i="23"/>
  <c r="E856" i="23" l="1"/>
  <c r="F856" i="23"/>
  <c r="H856" i="23"/>
  <c r="I856" i="23"/>
  <c r="E770" i="23"/>
  <c r="F770" i="23"/>
  <c r="H770" i="23"/>
  <c r="I770" i="23"/>
  <c r="E672" i="23"/>
  <c r="F672" i="23"/>
  <c r="H672" i="23"/>
  <c r="I672" i="23"/>
  <c r="E609" i="23"/>
  <c r="F609" i="23"/>
  <c r="H609" i="23"/>
  <c r="I609" i="23"/>
  <c r="E546" i="23"/>
  <c r="F546" i="23"/>
  <c r="H546" i="23"/>
  <c r="I546" i="23"/>
  <c r="E474" i="23"/>
  <c r="F474" i="23"/>
  <c r="H474" i="23"/>
  <c r="I474" i="23"/>
  <c r="E363" i="23"/>
  <c r="F363" i="23"/>
  <c r="H363" i="23"/>
  <c r="I363" i="23"/>
  <c r="E312" i="23"/>
  <c r="F312" i="23"/>
  <c r="H312" i="23"/>
  <c r="I312" i="23"/>
  <c r="E255" i="23"/>
  <c r="F255" i="23"/>
  <c r="H255" i="23"/>
  <c r="I255" i="23"/>
  <c r="E148" i="23"/>
  <c r="F148" i="23"/>
  <c r="H148" i="23"/>
  <c r="I148" i="23"/>
  <c r="G57" i="23"/>
  <c r="E99" i="23"/>
  <c r="F99" i="23"/>
  <c r="H99" i="23"/>
  <c r="I99" i="23"/>
  <c r="E48" i="23"/>
  <c r="F48" i="23"/>
  <c r="H48" i="23"/>
  <c r="I48" i="23"/>
  <c r="D992" i="23" l="1"/>
  <c r="D984" i="23"/>
  <c r="D979" i="23"/>
  <c r="D969" i="23"/>
  <c r="D947" i="23"/>
  <c r="D939" i="23"/>
  <c r="D963" i="23"/>
  <c r="D932" i="23"/>
  <c r="D915" i="23"/>
  <c r="D903" i="23"/>
  <c r="D894" i="23"/>
  <c r="D890" i="23"/>
  <c r="D879" i="23"/>
  <c r="D876" i="23"/>
  <c r="D873" i="23"/>
  <c r="D796" i="23"/>
  <c r="D781" i="23"/>
  <c r="D591" i="23" l="1"/>
  <c r="D581" i="23"/>
  <c r="D553" i="23"/>
  <c r="J555" i="23"/>
  <c r="G555" i="23"/>
  <c r="D555" i="23"/>
  <c r="D533" i="23"/>
  <c r="D529" i="23"/>
  <c r="D527" i="23"/>
  <c r="D331" i="23"/>
  <c r="D325" i="23"/>
  <c r="D207" i="23"/>
  <c r="D199" i="23"/>
  <c r="D195" i="23"/>
  <c r="D189" i="23"/>
  <c r="D185" i="23"/>
  <c r="D183" i="23"/>
  <c r="D180" i="23"/>
  <c r="D173" i="23"/>
  <c r="D55" i="23"/>
  <c r="G15" i="23"/>
  <c r="J15" i="23"/>
  <c r="J216" i="23" l="1"/>
  <c r="J211" i="23"/>
  <c r="J167" i="23"/>
  <c r="J162" i="23"/>
  <c r="J942" i="23" l="1"/>
  <c r="D419" i="23" l="1"/>
  <c r="J994" i="23" l="1"/>
  <c r="J986" i="23" l="1"/>
  <c r="J952" i="23" l="1"/>
  <c r="G537" i="23" l="1"/>
  <c r="J17" i="23" l="1"/>
  <c r="J48" i="23" s="1"/>
  <c r="J867" i="23" l="1"/>
  <c r="J537" i="23" l="1"/>
  <c r="J559" i="23" l="1"/>
  <c r="J575" i="23" s="1"/>
  <c r="J298" i="23"/>
  <c r="J312" i="23" s="1"/>
  <c r="J59" i="23"/>
  <c r="J53" i="23"/>
  <c r="J51" i="23"/>
  <c r="J790" i="23" l="1"/>
  <c r="J865" i="23" l="1"/>
  <c r="G996" i="23" l="1"/>
  <c r="G971" i="23"/>
  <c r="G969" i="23"/>
  <c r="G957" i="23"/>
  <c r="G942" i="23"/>
  <c r="G926" i="23"/>
  <c r="G924" i="23"/>
  <c r="G922" i="23"/>
  <c r="G920" i="23"/>
  <c r="G909" i="23"/>
  <c r="G907" i="23"/>
  <c r="G905" i="23"/>
  <c r="G898" i="23"/>
  <c r="G887" i="23"/>
  <c r="G885" i="23"/>
  <c r="G883" i="23"/>
  <c r="G881" i="23"/>
  <c r="G870" i="23"/>
  <c r="G867" i="23"/>
  <c r="G865" i="23"/>
  <c r="G863" i="23"/>
  <c r="G806" i="23"/>
  <c r="G804" i="23"/>
  <c r="G798" i="23"/>
  <c r="G790" i="23"/>
  <c r="G788" i="23"/>
  <c r="G773" i="23"/>
  <c r="G586" i="23"/>
  <c r="G609" i="23" s="1"/>
  <c r="G564" i="23"/>
  <c r="G559" i="23"/>
  <c r="G535" i="23"/>
  <c r="G525" i="23"/>
  <c r="G523" i="23"/>
  <c r="G426" i="23"/>
  <c r="G419" i="23"/>
  <c r="G415" i="23"/>
  <c r="G413" i="23"/>
  <c r="G411" i="23"/>
  <c r="G409" i="23"/>
  <c r="G319" i="23"/>
  <c r="G363" i="23" s="1"/>
  <c r="G298" i="23"/>
  <c r="G312" i="23" s="1"/>
  <c r="D298" i="23"/>
  <c r="D312" i="23" s="1"/>
  <c r="G201" i="23"/>
  <c r="G155" i="23"/>
  <c r="G116" i="23"/>
  <c r="G103" i="23"/>
  <c r="G59" i="23"/>
  <c r="G53" i="23"/>
  <c r="G51" i="23"/>
  <c r="G17" i="23"/>
  <c r="G48" i="23" s="1"/>
  <c r="G575" i="23" l="1"/>
  <c r="G856" i="23"/>
  <c r="G474" i="23"/>
  <c r="G546" i="23"/>
  <c r="J55" i="23" l="1"/>
  <c r="G55" i="23" l="1"/>
  <c r="G99" i="23" s="1"/>
  <c r="D537" i="23" l="1"/>
  <c r="J535" i="23"/>
  <c r="D535" i="23"/>
  <c r="J57" i="23" l="1"/>
  <c r="J99" i="23" s="1"/>
  <c r="D59" i="23" l="1"/>
  <c r="D53" i="23"/>
  <c r="D952" i="23" l="1"/>
  <c r="D994" i="23" l="1"/>
  <c r="D988" i="23"/>
  <c r="D986" i="23"/>
  <c r="D922" i="23"/>
  <c r="D898" i="23"/>
  <c r="D870" i="23"/>
  <c r="D790" i="23" l="1"/>
  <c r="D586" i="23"/>
  <c r="D564" i="23"/>
  <c r="D559" i="23"/>
  <c r="D319" i="23"/>
  <c r="D363" i="23" s="1"/>
  <c r="D575" i="23" l="1"/>
  <c r="D57" i="23"/>
  <c r="D17" i="23" l="1"/>
  <c r="D15" i="23" l="1"/>
  <c r="D13" i="23"/>
  <c r="D48" i="23" l="1"/>
  <c r="J996" i="23" l="1"/>
  <c r="J988" i="23"/>
  <c r="J969" i="23" l="1"/>
  <c r="G151" i="23" l="1"/>
  <c r="G153" i="23"/>
  <c r="G162" i="23"/>
  <c r="G216" i="23"/>
  <c r="J533" i="23" l="1"/>
  <c r="J957" i="23" l="1"/>
  <c r="D867" i="23" l="1"/>
  <c r="D865" i="23"/>
  <c r="D863" i="23"/>
  <c r="D996" i="23"/>
  <c r="D981" i="23"/>
  <c r="D957" i="23"/>
  <c r="D926" i="23"/>
  <c r="D924" i="23"/>
  <c r="D907" i="23"/>
  <c r="J981" i="23" l="1"/>
  <c r="J924" i="23"/>
  <c r="J907" i="23"/>
  <c r="J885" i="23"/>
  <c r="J905" i="23"/>
  <c r="J428" i="23" l="1"/>
  <c r="D428" i="23"/>
  <c r="J926" i="23" l="1"/>
  <c r="J922" i="23" l="1"/>
  <c r="J531" i="23" l="1"/>
  <c r="J529" i="23"/>
  <c r="J527" i="23"/>
  <c r="J525" i="23"/>
  <c r="J523" i="23"/>
  <c r="J546" i="23" l="1"/>
  <c r="J887" i="23"/>
  <c r="J883" i="23"/>
  <c r="J881" i="23"/>
  <c r="J863" i="23"/>
  <c r="J975" i="23" l="1"/>
  <c r="J973" i="23"/>
  <c r="J971" i="23"/>
  <c r="J426" i="23"/>
  <c r="J413" i="23"/>
  <c r="J898" i="23" l="1"/>
  <c r="J1212" i="23" s="1"/>
  <c r="J806" i="23"/>
  <c r="J804" i="23"/>
  <c r="J798" i="23"/>
  <c r="J788" i="23"/>
  <c r="J856" i="23" l="1"/>
  <c r="J583" i="23"/>
  <c r="J609" i="23" s="1"/>
  <c r="J419" i="23" l="1"/>
  <c r="J415" i="23"/>
  <c r="J411" i="23"/>
  <c r="J409" i="23"/>
  <c r="J201" i="23"/>
  <c r="J474" i="23" l="1"/>
  <c r="J157" i="23"/>
  <c r="J155" i="23"/>
  <c r="J153" i="23"/>
  <c r="J151" i="23"/>
  <c r="J255" i="23" l="1"/>
  <c r="J4" i="23" l="1"/>
  <c r="J5" i="23" s="1"/>
  <c r="D151" i="23" l="1"/>
  <c r="D157" i="23"/>
  <c r="D216" i="23"/>
  <c r="D162" i="23"/>
  <c r="D153" i="23"/>
  <c r="D155" i="23"/>
  <c r="D211" i="23"/>
  <c r="D167" i="23" l="1"/>
  <c r="D523" i="23" l="1"/>
  <c r="D920" i="23"/>
  <c r="D806" i="23" l="1"/>
  <c r="D804" i="23"/>
  <c r="D798" i="23"/>
  <c r="D788" i="23"/>
  <c r="D773" i="23"/>
  <c r="D856" i="23" l="1"/>
  <c r="D531" i="23" l="1"/>
  <c r="D525" i="23"/>
  <c r="D546" i="23" l="1"/>
  <c r="D426" i="23"/>
  <c r="D413" i="23"/>
  <c r="G167" i="23"/>
  <c r="G120" i="23"/>
  <c r="G112" i="23"/>
  <c r="G148" i="23" l="1"/>
  <c r="D881" i="23"/>
  <c r="D883" i="23"/>
  <c r="D885" i="23"/>
  <c r="D887" i="23"/>
  <c r="D905" i="23"/>
  <c r="D909" i="23"/>
  <c r="D942" i="23"/>
  <c r="D971" i="23"/>
  <c r="G973" i="23"/>
  <c r="D973" i="23"/>
  <c r="G981" i="23"/>
  <c r="G986" i="23"/>
  <c r="G988" i="23"/>
  <c r="G994" i="23"/>
  <c r="G998" i="23"/>
  <c r="D998" i="23"/>
  <c r="G1212" i="23" l="1"/>
  <c r="D1212" i="23"/>
  <c r="G157" i="23" l="1"/>
  <c r="D201" i="23"/>
  <c r="D255" i="23" s="1"/>
  <c r="D51" i="23"/>
  <c r="D99" i="23" s="1"/>
  <c r="D583" i="23" l="1"/>
  <c r="D609" i="23" s="1"/>
  <c r="D415" i="23"/>
  <c r="D411" i="23"/>
  <c r="D409" i="23"/>
  <c r="D474" i="23" l="1"/>
  <c r="D4" i="23" s="1"/>
  <c r="D5" i="23" s="1"/>
  <c r="G211" i="23" l="1"/>
  <c r="G255" i="23" l="1"/>
  <c r="G4" i="23" s="1"/>
  <c r="G5" i="23" s="1"/>
</calcChain>
</file>

<file path=xl/sharedStrings.xml><?xml version="1.0" encoding="utf-8"?>
<sst xmlns="http://schemas.openxmlformats.org/spreadsheetml/2006/main" count="2445" uniqueCount="678">
  <si>
    <t>№ п/п</t>
  </si>
  <si>
    <t>Наименование объекта</t>
  </si>
  <si>
    <t>Теплоснабжение</t>
  </si>
  <si>
    <t>Водоснабжение</t>
  </si>
  <si>
    <t>Водоотведение</t>
  </si>
  <si>
    <t>Электроснабжение</t>
  </si>
  <si>
    <t>г. Анива, ул. Дьяконова, д. 17</t>
  </si>
  <si>
    <t>Крыша</t>
  </si>
  <si>
    <t>Фасад</t>
  </si>
  <si>
    <t>Газоснабжение</t>
  </si>
  <si>
    <t>МКД всего:</t>
  </si>
  <si>
    <t>Муниципальное образование всего:</t>
  </si>
  <si>
    <t>Муниципальное образование "Анивский городской округ"</t>
  </si>
  <si>
    <t>Муниципальное образование  городской округ "Александровск-Сахалинский район"</t>
  </si>
  <si>
    <t>Муниципальное образование "Долинский городской округ"</t>
  </si>
  <si>
    <t>Муниципальное образование "Корсаковский городской округ"</t>
  </si>
  <si>
    <t>Муниципальное образование "Курильский городской округ"</t>
  </si>
  <si>
    <t>Муниципальное образование "Макаровский городской округ"</t>
  </si>
  <si>
    <t>Муниципальное образование "Невельский городской округ"</t>
  </si>
  <si>
    <t>Муниципальное образование "Городской округ Ногликский"</t>
  </si>
  <si>
    <t>Муниципальное образование городской округ "Охинский"</t>
  </si>
  <si>
    <t>Муниципальное образование "Поронайский городской округ"</t>
  </si>
  <si>
    <t>Муниципальное образование Северо-Курильский городской округ</t>
  </si>
  <si>
    <t>Муниципальное образование городской округ "Смирныховский"</t>
  </si>
  <si>
    <t>Муниципальное образование "Томаринский городской округ"</t>
  </si>
  <si>
    <t>Муниципальное образование "Тымовский городской округ"</t>
  </si>
  <si>
    <t>Муниципальное образование "Холмский городской округ"</t>
  </si>
  <si>
    <t>Муниципальное образование "Южно-Курильский городской округ"</t>
  </si>
  <si>
    <t>Вид работы (услуги) по капитальному ремонту</t>
  </si>
  <si>
    <t>№ и дата заключения договора подряда на капитальный ремонт</t>
  </si>
  <si>
    <t>Плановая дата завершения работ (услуг) в соответствии с заключенным договором подряда</t>
  </si>
  <si>
    <t>Дата фактического завершения работ (услуг)  в соответствии с актами о приемке</t>
  </si>
  <si>
    <t>Сахалинская область всего</t>
  </si>
  <si>
    <t>Муниципальное образование городской округ "город Южно-Сахалинск"</t>
  </si>
  <si>
    <t>Объем фактически исполненых работ, руб.</t>
  </si>
  <si>
    <t>Наименование подрядной организации</t>
  </si>
  <si>
    <t>Стоимость работ в соответствии с договором подряда, руб.</t>
  </si>
  <si>
    <t>г. Макаров, ул. Красноармейская, д. 30</t>
  </si>
  <si>
    <t>с. Костромское, ул. Школьная, д. 7</t>
  </si>
  <si>
    <t>с. Озерское, ул. Центральная, д. 70</t>
  </si>
  <si>
    <t>И.о. генерального директора</t>
  </si>
  <si>
    <t>г. Оха, ул. Ленина, д. 42</t>
  </si>
  <si>
    <t>с. Некрасовка, ул. Октябрьская, д. 16</t>
  </si>
  <si>
    <t>с. Некрасовка, ул. Октябрьская, д. 99</t>
  </si>
  <si>
    <t>г. Анива, ул. Дьяконова, д. 15</t>
  </si>
  <si>
    <t>пгт. Тымовское, ул. Кировская, д. 47</t>
  </si>
  <si>
    <t>г. Корсаков, ул. Окружная, д. 80, лит. А</t>
  </si>
  <si>
    <t>г. Поронайск, ул. Комсомольская, д. 24</t>
  </si>
  <si>
    <t>г. Северо-Курильск, ул. Вилкова, д. 22</t>
  </si>
  <si>
    <t>с. Яблочное, ул. Центральная, д. 88, лит. А</t>
  </si>
  <si>
    <t>ул. Больничная, д. 38</t>
  </si>
  <si>
    <t>ул. Ленина, д. 216</t>
  </si>
  <si>
    <t>ул. Ленина, д. 279</t>
  </si>
  <si>
    <t>ул. Ленина, д. 327</t>
  </si>
  <si>
    <t>.</t>
  </si>
  <si>
    <t>г. Анива, ул. Дьяконова, д. 38</t>
  </si>
  <si>
    <t>г. Анива, ул. Дьяконова, д. 40</t>
  </si>
  <si>
    <t>г. Анива, ул. Дьяконова, д. 42</t>
  </si>
  <si>
    <t>с. Мгачи, ул. Советская, д. 17</t>
  </si>
  <si>
    <t>г. Александровск-Сахалинский, ул. Цапко, д. 16</t>
  </si>
  <si>
    <t>с. Быков, ул. Шахтерская, д. 14</t>
  </si>
  <si>
    <t xml:space="preserve">с. Быков, ул. Торговая, д. 3 </t>
  </si>
  <si>
    <t>с. Восточное, ул. Привокзальная, д. 10</t>
  </si>
  <si>
    <t>пгт. Ноглики, ул. Вокзальная, д. 1</t>
  </si>
  <si>
    <t>пгт. Ноглики, ул. Вокзальная, д. 1, лит. А</t>
  </si>
  <si>
    <t>пгт. Ноглики, ул. Пролетарская, д. 10</t>
  </si>
  <si>
    <t>пгт. Ноглики, ул. Строительная, д. 43</t>
  </si>
  <si>
    <t>пгт. Ноглики, ул. Буровиков, д. 4</t>
  </si>
  <si>
    <t>с. Восточное, ул. Береговая, д. 15</t>
  </si>
  <si>
    <t>с. Восточное, ул. Береговая, д. 7</t>
  </si>
  <si>
    <t>с. Москальво, ул. Советская, д. 47</t>
  </si>
  <si>
    <t>г. Поронайск, ул. Октябрьская, д. 67</t>
  </si>
  <si>
    <t>г. Поронайск, ул. Победы, д. 82</t>
  </si>
  <si>
    <t>с. Гастелло, ул. Речная, д. 12</t>
  </si>
  <si>
    <t>с. Гастелло, ул. Речная, д. 14</t>
  </si>
  <si>
    <t>г. Северо-Курильск, ул. 60 лет Октября, д. 8</t>
  </si>
  <si>
    <t>г. Северо-Курильск, ул. Вилкова, д. 8</t>
  </si>
  <si>
    <t>г. Северо-Курильск, ул. Вилкова, д. 8, лит. А</t>
  </si>
  <si>
    <t>г. Северо-Курильск, ул. Вилкова, д. 9, лит. А</t>
  </si>
  <si>
    <t>г. Северо-Курильск, ул. Шутова, д. 18</t>
  </si>
  <si>
    <t>г. Северо-Курильск, ул. Шутова, д. 38</t>
  </si>
  <si>
    <t>пгт. Смирных, ул. Чехова, д. 1, лит. Б</t>
  </si>
  <si>
    <t>пгт. Смирных, ул. Чехова, д. 13</t>
  </si>
  <si>
    <t>пгт. Смирных, ул. Чехова, д. 3</t>
  </si>
  <si>
    <t>пгт. Смирных, ул. Чехова, д. 1, лит. А</t>
  </si>
  <si>
    <t>г. Томари, ул. Юбилейная, д. 24</t>
  </si>
  <si>
    <t>с. Красногорск, ул. Калинина, д. 18</t>
  </si>
  <si>
    <t>с. Красногорск, ул. Победы, д. 29</t>
  </si>
  <si>
    <t>пгт. Тымовское, ул. Кировская, д. 74</t>
  </si>
  <si>
    <t>пгт. Тымовское, ул. Кировская, д. 82</t>
  </si>
  <si>
    <t>пгт. Тымовское, ул. Кировская, д. 87, лит. А</t>
  </si>
  <si>
    <t>пгт. Тымовское, ул. Кировская, д. 89, лит. А</t>
  </si>
  <si>
    <t>пгт. Тымовское, ул. Первомайская, д. 25</t>
  </si>
  <si>
    <t>пгт. Тымовское, ул. Первомайская, д. 36</t>
  </si>
  <si>
    <t>г. Углегорск, ул. Капасина, д. 11</t>
  </si>
  <si>
    <t>г. Углегорск, ул. Победы, д. 151</t>
  </si>
  <si>
    <t>г. Углегорск, ул. Победы, д. 169, лит. А</t>
  </si>
  <si>
    <t>г. Углегорск, ул. Портовая, д. 30</t>
  </si>
  <si>
    <t>г. Углегорск, ул. Приморская, д. 23</t>
  </si>
  <si>
    <t>г. Углегорск, ул. Свободная, д. 11</t>
  </si>
  <si>
    <t>г. Шахтерск, ул. Мира, д. 10</t>
  </si>
  <si>
    <t>г. Шахтерск, ул. Мира, д. 14</t>
  </si>
  <si>
    <t>г. Шахтерск, ул. Мира, д. 16, лит. А</t>
  </si>
  <si>
    <t>с. Краснополье, ул. Юбилейная, д. 24</t>
  </si>
  <si>
    <t>г. Холмск, ул. Бульвар Дружбы, д. 1</t>
  </si>
  <si>
    <t>г. Холмск, ул. Бульвар Дружбы, д. 5</t>
  </si>
  <si>
    <t>г. Холмск, ул. Героев, д. 5</t>
  </si>
  <si>
    <t>г. Холмск, ул. Капитанская, д. 4</t>
  </si>
  <si>
    <t>с. Чехов, ул. Ленина, д. 35</t>
  </si>
  <si>
    <t>с. Яблочное, ул. Центральная, д. 90</t>
  </si>
  <si>
    <t>г. Корсаков, пер. Мирный, д. 2</t>
  </si>
  <si>
    <t>г. Корсаков, ул. Советская, д. 25</t>
  </si>
  <si>
    <t>г. Корсаков, ул. Советская, д. 27</t>
  </si>
  <si>
    <t>с. Озерское, ул. Центральная, д. 62</t>
  </si>
  <si>
    <t>с. Озерское, ул. Центральная, д. 64</t>
  </si>
  <si>
    <t>с. Озерское, ул. Центральная, д. 95</t>
  </si>
  <si>
    <t>с. Озерское, ул. Центральная, д. 91</t>
  </si>
  <si>
    <t>с. Соловьевка, ул. Центральная, д. 25</t>
  </si>
  <si>
    <t>с. Соловьевка, ул. Центральная, д. 32, лит. А</t>
  </si>
  <si>
    <t>г. Корсаков, ул. Федько, д. 4</t>
  </si>
  <si>
    <t>с. Озерское, ул. Центральная, д. 83</t>
  </si>
  <si>
    <t>с. Озерское, ул. Центральная, д. 50</t>
  </si>
  <si>
    <t>с. Озерское, ул. Центральная, д. 48</t>
  </si>
  <si>
    <t>Плановая стоимость работы (услуги) по краткосрочному плану</t>
  </si>
  <si>
    <t>ПСД на 2019 год</t>
  </si>
  <si>
    <t>Экспертиза сметной документации на 2019 год</t>
  </si>
  <si>
    <t>г. Александровск-Сахалинский, ул. Дзержинского, д. 9</t>
  </si>
  <si>
    <t>Фундамент</t>
  </si>
  <si>
    <t>с. Соловьевка, ул. Новая, д. 7</t>
  </si>
  <si>
    <t>с. Соловьевка, ул. Центральная, д. 23</t>
  </si>
  <si>
    <t>Подвал</t>
  </si>
  <si>
    <t>Муниципальное образование "Углегорский городской округ"</t>
  </si>
  <si>
    <t>г. Макаров, ул. 50 лет Октября, д. 15</t>
  </si>
  <si>
    <t>г. Макаров, ул. 50 лет Октября, д. 17</t>
  </si>
  <si>
    <t>с. Горнозаводск, ул. Советская, д. 11, лит. А</t>
  </si>
  <si>
    <t>с. Горнозаводск, ул. Советская, д. 13, лит. А</t>
  </si>
  <si>
    <t>с. Горнозаводск, ул. Советская, д. 42</t>
  </si>
  <si>
    <t>пгт. Ноглики, ул. Советская, д. 48</t>
  </si>
  <si>
    <t>г. Оха, ул. Ленина, д. 40, корп. 2</t>
  </si>
  <si>
    <t>с. Москальво, ул. Советская, д. 62</t>
  </si>
  <si>
    <t>г. Северо-Курильск, ул. 60 лет Октября, д. 13</t>
  </si>
  <si>
    <t>г. Томари, ул. Юбилейная, д. 23</t>
  </si>
  <si>
    <t>г. Углегорск, ул. Бошняка, д. 4</t>
  </si>
  <si>
    <t>пгт. Бошняково, ул. Новостройка, д. 24</t>
  </si>
  <si>
    <t>г. Холмск, ул. Адмирала Макарова, д. 16</t>
  </si>
  <si>
    <t>п/р. Луговое, ул. 2-я Железнодорожная, д. 43</t>
  </si>
  <si>
    <t>п/р. Луговое, ул. 2-я Пионерская, д. 38</t>
  </si>
  <si>
    <t>п/р. Луговое, ул. Дружбы, д. 101</t>
  </si>
  <si>
    <t>п/р. Луговое, ул. Дружбы, д. 93</t>
  </si>
  <si>
    <t>п/р. Луговое, ул. Дружбы, д. 95</t>
  </si>
  <si>
    <t>п/р. Луговое, ул. Дружбы, д. 97</t>
  </si>
  <si>
    <t>п/р. Ново-Александровск, пер. Горького, д. 14</t>
  </si>
  <si>
    <t>п/р. Ново-Александровск, пер. Железнодорожный, д. 11</t>
  </si>
  <si>
    <t>п/р. Ново-Александровск, пер. Железнодорожный, д. 15</t>
  </si>
  <si>
    <t>п/р. Ново-Александровск, ул. 2-я Красносельская, д. 24</t>
  </si>
  <si>
    <t>п/р. Ново-Александровск, ул. 2-я Красносельская, д. 28</t>
  </si>
  <si>
    <t>пер. Отдаленный, д. 13, лит. А</t>
  </si>
  <si>
    <t>пр-кт. Коммунистический, д. 7</t>
  </si>
  <si>
    <t>пр-кт. Мира, д. 192, лит. А</t>
  </si>
  <si>
    <t>пр-кт. Мира, д. 5, корп. 2</t>
  </si>
  <si>
    <t>пр-кт. Победы, д. 26</t>
  </si>
  <si>
    <t>пр-кт. Победы, д. 6, лит. А</t>
  </si>
  <si>
    <t>пр-кт. Победы, д. 75</t>
  </si>
  <si>
    <t>проезд. Спортивный, д. 11</t>
  </si>
  <si>
    <t>проезд. Спортивный, д. 15</t>
  </si>
  <si>
    <t>с. Дальнее, ул. Студенческая, д. 20</t>
  </si>
  <si>
    <t>ул. Амурская, д. 157</t>
  </si>
  <si>
    <t>ул. Амурская, д. 167</t>
  </si>
  <si>
    <t>ул. Амурская, д. 174</t>
  </si>
  <si>
    <t>ул. Вокзальная, д. 13</t>
  </si>
  <si>
    <t>ул. Комсомольская, д. 152</t>
  </si>
  <si>
    <t>ул. Курильская, д. 12</t>
  </si>
  <si>
    <t>ул. Ленина, д. 171</t>
  </si>
  <si>
    <t>ул. Ленина, д. 217</t>
  </si>
  <si>
    <t>ул. Ленина, д. 248</t>
  </si>
  <si>
    <t>ул. Ленина, д. 268, лит. А</t>
  </si>
  <si>
    <t>ул. Ленина, д. 302</t>
  </si>
  <si>
    <t>ул. Ленина, д. 491</t>
  </si>
  <si>
    <t>ул. Невельская, д. 11</t>
  </si>
  <si>
    <t>ул. Пограничная, д. 63</t>
  </si>
  <si>
    <t>ул. Саранская, д. 11</t>
  </si>
  <si>
    <t>ул. Саранская, д. 13, лит. А</t>
  </si>
  <si>
    <t>ул. Тихоокеанская, д. 6, лит. А</t>
  </si>
  <si>
    <t>ул. Тихоокеанская, д. 8</t>
  </si>
  <si>
    <t>ул. Украинская, д. 111, лит. А</t>
  </si>
  <si>
    <t>ул. Фабричная, д. 20</t>
  </si>
  <si>
    <t>№ 168-СМР/2017 от 07.02.2018г.</t>
  </si>
  <si>
    <t>ООО СКФ "РУБИН"</t>
  </si>
  <si>
    <t>ООО "Контроль-ДВ"</t>
  </si>
  <si>
    <t>№ 01-СМР/2018 от 27.04.2018</t>
  </si>
  <si>
    <t>№ 02-СМР/2018 от 28.04.2018</t>
  </si>
  <si>
    <t>ООО "Скала"</t>
  </si>
  <si>
    <t>№ 03-СМР/2018 от 07.05.2018</t>
  </si>
  <si>
    <t>ООО "Шадан"</t>
  </si>
  <si>
    <t>№ 04-СМР/2018 от 27.04.2018</t>
  </si>
  <si>
    <t>ООО СПК "Лидер"</t>
  </si>
  <si>
    <t>ООО "СК Омега"</t>
  </si>
  <si>
    <t>№ 05-СМР/2018 от 27.04.2018</t>
  </si>
  <si>
    <t>№ 06-СМР/2018 от 07.05.2018</t>
  </si>
  <si>
    <t>ООО "Стройстандарт"</t>
  </si>
  <si>
    <t>07-СМР/2018 от 27.04.2018</t>
  </si>
  <si>
    <t>ООО "Бизнесстрой"</t>
  </si>
  <si>
    <t>№ 08-СМР/2018 от 28.04.2018</t>
  </si>
  <si>
    <t>№ 09-СМР/2018 от 27.04.2018</t>
  </si>
  <si>
    <t>ООО "Лоддес"</t>
  </si>
  <si>
    <t>№ 13-СМР/2018 от 07.05.2018</t>
  </si>
  <si>
    <t>ООО "Сенат"</t>
  </si>
  <si>
    <t>№ 18-СМР/2018 от 07.05.2018</t>
  </si>
  <si>
    <t>№ 26-СМР/2018 от 07.05.2018</t>
  </si>
  <si>
    <t>11-СМР/2018 от 11.05.2018</t>
  </si>
  <si>
    <t>ООО "Скейт"</t>
  </si>
  <si>
    <t>12-СМР/2018 от 11.05.2018</t>
  </si>
  <si>
    <t>ООО "Дом"</t>
  </si>
  <si>
    <t>10.06.018</t>
  </si>
  <si>
    <t>№ 19-СМР/2018 от 14.05.2018</t>
  </si>
  <si>
    <t>ООО "Техно-Строй ДВ"</t>
  </si>
  <si>
    <t>№ 20-СМР/2018 от 15.05.2018</t>
  </si>
  <si>
    <t>№ 21-СМР/2018 от 14.05.2018</t>
  </si>
  <si>
    <t>ООО "Альпстрой-ДВ"</t>
  </si>
  <si>
    <t>№ 22-СМР/2018 от 15.05.2018</t>
  </si>
  <si>
    <t>ООО "БизнесСтрой-Групп"</t>
  </si>
  <si>
    <t>№ 23-СМР/2018 от 14.05.2018</t>
  </si>
  <si>
    <t>ООО "БизнеСтрой-Групп"</t>
  </si>
  <si>
    <t>№ 24-СМР/2018 от 14.05.2018</t>
  </si>
  <si>
    <t>№ 17-СМР/2018 от 16.05.2018</t>
  </si>
  <si>
    <t>№ 16-СМР/2018 от 17.05.2018</t>
  </si>
  <si>
    <t>№ 01-СМР-ПД/2018 от 18.05.2018</t>
  </si>
  <si>
    <t>с. Быков, ул. Торговая, д. 8</t>
  </si>
  <si>
    <t>с. Быков, ул. Торговая, д. 9</t>
  </si>
  <si>
    <t>ООО "Магистраль"</t>
  </si>
  <si>
    <t>№ 29-СМР/2018 от 25.05.2018</t>
  </si>
  <si>
    <t>ООО "Логос"</t>
  </si>
  <si>
    <t>№ 30-СМР/2018 от 25.05.2018</t>
  </si>
  <si>
    <t>№ 34-СМР/2018 от 25.05.2018</t>
  </si>
  <si>
    <t>№ 35-СМР/2018 от 25.05.2018</t>
  </si>
  <si>
    <t>ООО "Спецмонтаж"</t>
  </si>
  <si>
    <t>№ 38-СМР/2018 от 25.05.2018</t>
  </si>
  <si>
    <t>№ 39-СМР/2018 от 25.05.2018</t>
  </si>
  <si>
    <t>№ 37-СМР/2018 от 25.05.2018</t>
  </si>
  <si>
    <t>ИП Хачатурян А.А.</t>
  </si>
  <si>
    <t>№ 41-СМР/2018 от 28.05.2018</t>
  </si>
  <si>
    <t>ООО СКФ "Рубин"</t>
  </si>
  <si>
    <t>№ 42-СМР/2018 от 28.05.2018</t>
  </si>
  <si>
    <t>ОАО "Сахалиоблгаз"</t>
  </si>
  <si>
    <t>№ 43-СМР/2018 от 28.05.2018</t>
  </si>
  <si>
    <t>№ 31-СМР/2018 от 28.05.2018</t>
  </si>
  <si>
    <t>№ 32-СМР/2018 от 28.05.2018</t>
  </si>
  <si>
    <t>ООО "Проектстроймонтаж"</t>
  </si>
  <si>
    <t>№ 02-СМР-ПД/2018 от 27.05.2018</t>
  </si>
  <si>
    <t>№ 03-СМР-ПД/2018 от 27.05.2018</t>
  </si>
  <si>
    <t>№ 28-СМР/2018 от 29.05.2018</t>
  </si>
  <si>
    <t>ООО "СПК"</t>
  </si>
  <si>
    <t>№ 27-СМР/2018 от 03.06.2018</t>
  </si>
  <si>
    <t>№ 05-СМР-ПД/2018 от 04.06.2018</t>
  </si>
  <si>
    <t>№ 06-СМР-ПД/2018 от 03.06.2018</t>
  </si>
  <si>
    <t>№ 04-СМР-ПД/2018 от 03.06.2018</t>
  </si>
  <si>
    <t>№ 07-СМР-ПД/2018 от 03.06.2018</t>
  </si>
  <si>
    <t>в течении 70 календарных дней с даты заключения договора</t>
  </si>
  <si>
    <t>№ 08-СМР-ПД/2018 от 03.06.2018</t>
  </si>
  <si>
    <t>№ 36-СМР/2018 от 31.05.2018</t>
  </si>
  <si>
    <t>№ 40-СМР/2018 от 31.05.2018</t>
  </si>
  <si>
    <t>№ 44-СМР/2018 от 13.06.2018</t>
  </si>
  <si>
    <t>№ 47-СМР/2018
от 13.06.2018</t>
  </si>
  <si>
    <t>№ 48-СМР/2018 от 13.06.2018</t>
  </si>
  <si>
    <t>ООО "Ю-СТК"</t>
  </si>
  <si>
    <t>№ 50-СМР/2018 от 14.06.2018</t>
  </si>
  <si>
    <t>ООО "Арминэ"</t>
  </si>
  <si>
    <t>27,07,2018</t>
  </si>
  <si>
    <t>№ 49-СМР/2018 от 15.06.2018</t>
  </si>
  <si>
    <t>ПСД</t>
  </si>
  <si>
    <t>Гос. экспертиза</t>
  </si>
  <si>
    <t>г. Александровск-Сахалинский, ул. Герцена, д. 2, лит. З</t>
  </si>
  <si>
    <t>г. Александровск-Сахалинский, ул. Дзержинского, д. 21</t>
  </si>
  <si>
    <t>г. Александровск-Сахалинский, ул. Дзержинского, д. 28</t>
  </si>
  <si>
    <t>г. Александровск-Сахалинский, ул. Комсомольская, д. 19</t>
  </si>
  <si>
    <t>г. Александровск-Сахалинский, ул. Ленина, д. 34</t>
  </si>
  <si>
    <t>г. Анива, ул. Гоголя, д. 5</t>
  </si>
  <si>
    <t>г. Анива, ул. Гоголя, д. 7</t>
  </si>
  <si>
    <t>г. Анива, ул. Кирова, д. 50</t>
  </si>
  <si>
    <t>г. Анива, ул. Красноармейская, д. 4</t>
  </si>
  <si>
    <t>г. Анива, ул. Невельского, д. 16</t>
  </si>
  <si>
    <t>с. Троицкое, ул. Мостостроителей, д. 1</t>
  </si>
  <si>
    <t>с. Троицкое, ул. Мостостроителей, д. 3</t>
  </si>
  <si>
    <t>с. Троицкое, ул. Мостостроителей, д. 6</t>
  </si>
  <si>
    <t>с. Троицкое, ул. Мостостроителей, д. 7</t>
  </si>
  <si>
    <t>с. Троицкое, ул. Советская, д. 1</t>
  </si>
  <si>
    <t>с. Троицкое, ул. Советская, д. 3</t>
  </si>
  <si>
    <t>г. Долинск, ул. Ленина, д. 22</t>
  </si>
  <si>
    <t>с. Быков, ул. Торговая, д. 7</t>
  </si>
  <si>
    <t>с. Быков, ул. Шахтерская, д. 3</t>
  </si>
  <si>
    <t>с. Быков, ул. Шахтерская, д. 8, лит. А</t>
  </si>
  <si>
    <t>с. Новое, ул. Механическая, д. 9</t>
  </si>
  <si>
    <t xml:space="preserve">с. Новое, ул. Центральная, д. 7 </t>
  </si>
  <si>
    <t>г. Невельск, ул. Железнодорожная, д. 61</t>
  </si>
  <si>
    <t>г. Невельск, ул. Победы, д. 7</t>
  </si>
  <si>
    <t>г. Невельск, ул. Победы, д. 9</t>
  </si>
  <si>
    <t>с. Шебунино, ул. Дачная, д. 2</t>
  </si>
  <si>
    <t>пгт. Ноглики, ул. Гагарина, д. 3</t>
  </si>
  <si>
    <t>пгт. Ноглики, ул. Пограничная, д. 1</t>
  </si>
  <si>
    <t>г. Поронайск, ул. 40 лет ВЛКСМ, д. 12</t>
  </si>
  <si>
    <t>г. Поронайск, ул. Комсомольская, д. 3, лит. А</t>
  </si>
  <si>
    <t>г. Корсаков, пер. Мирный, 1</t>
  </si>
  <si>
    <t>г. Корсаков, ул. Корсаковская, д. 22</t>
  </si>
  <si>
    <t>г. Корсаков, ул. Лермонтова, 4</t>
  </si>
  <si>
    <t>г. Корсаков, ул. Парковая, 11</t>
  </si>
  <si>
    <t>г. Корсаков, ул. Парковая, 11, корп. 1</t>
  </si>
  <si>
    <t>с. Соловьевка, ул. Новая, 9</t>
  </si>
  <si>
    <t>с. Охотское, ул. Кедровая, 4</t>
  </si>
  <si>
    <t>с. Соловьевка, ул. Центральная, 31</t>
  </si>
  <si>
    <t>г. Оха, п/р. Лагури, ул. Ленина, д. 13</t>
  </si>
  <si>
    <t>г. Оха, п/р. Лагури, ул. Ленина, д. 15</t>
  </si>
  <si>
    <t>г. Оха, ул. 60 лет СССР, д. 25</t>
  </si>
  <si>
    <t>г. Оха, ул. Блюхера, д. 23, корп. 1</t>
  </si>
  <si>
    <t>г. Оха, ул. Дзержинского, д. 30, лит. А</t>
  </si>
  <si>
    <t>г. Оха, ул. Ленина, д. 44</t>
  </si>
  <si>
    <t>г. Оха, ул. Советская, д. 20</t>
  </si>
  <si>
    <t>г. Томари, ул. Антона Буюклы, д. 12</t>
  </si>
  <si>
    <t>г.Томари, ул.Юбилейная, д.17</t>
  </si>
  <si>
    <t>с. Красногорск, ул. Карла Маркса, д. 99</t>
  </si>
  <si>
    <t>с. Пензенское, ул. Черемушки, д. 3</t>
  </si>
  <si>
    <t>с.Пензенское, ул.Советская, д.18, лит. А</t>
  </si>
  <si>
    <t>пгт. Тымовское, ул. Библиотечная, д. 6</t>
  </si>
  <si>
    <t>пгт. Тымовское, ул. Первомайская, д. 7</t>
  </si>
  <si>
    <t>г. Шахтерск, ул. Мира, д. 21</t>
  </si>
  <si>
    <t>с. Бошняково, ул. Новостройка, д. 25</t>
  </si>
  <si>
    <t>г. Углегорск, ул. Победы, д. 166</t>
  </si>
  <si>
    <t>г. Холмск, ул. Бульвар Дружбы, д. 7</t>
  </si>
  <si>
    <t>г. Холмск, ул. Героев, д. 9</t>
  </si>
  <si>
    <t>г. Холмск, ул. Портовая, д. 16</t>
  </si>
  <si>
    <t>г. Холмск, ул. Советская, д. 108, лит. А</t>
  </si>
  <si>
    <t>г. Холмск, ул. Советская, д. 113</t>
  </si>
  <si>
    <t>г. Холмск, ул. Советская, д. 125, лит. А</t>
  </si>
  <si>
    <t>г. Холмск, ул. Советская, д. 126</t>
  </si>
  <si>
    <t>г. Холмск, ул. Советская, д. 128</t>
  </si>
  <si>
    <t>г. Холмск, ул. Советская, д. 68</t>
  </si>
  <si>
    <t xml:space="preserve">г. Южно-Сахалинск, б-р. им Анкудинова Федора Степановича, д. 11, лит. А </t>
  </si>
  <si>
    <t>г. Южно-Сахалинск, б-р. им Анкудинова Федора Степановича, д. 15</t>
  </si>
  <si>
    <t>г. Южно-Сахалинск, пр-кт. Мира, д. 109</t>
  </si>
  <si>
    <t>г. Южно-Сахалинск, пр-кт. Мира, д. 151</t>
  </si>
  <si>
    <t>г. Южно-Сахалинск, пр-кт. Мира, д. 188</t>
  </si>
  <si>
    <t xml:space="preserve">г. Южно-Сахалинск, пр-кт. Мира, д. 261, лит. А </t>
  </si>
  <si>
    <t xml:space="preserve">г. Южно-Сахалинск, пр-кт. Мира, д. 263 </t>
  </si>
  <si>
    <t>г. Южно-Сахалинск, пр-кт. Мира, д. 263, лит. А</t>
  </si>
  <si>
    <t xml:space="preserve">г. Южно-Сахалинск, ул. Алексея Максимовича Горького, д. 16 </t>
  </si>
  <si>
    <t>г. Южно-Сахалинск, ул. Амурская, д. 6</t>
  </si>
  <si>
    <t>г. Южно-Сахалинск, ул. Больничная, д. 36, лит. Б</t>
  </si>
  <si>
    <t xml:space="preserve">г. Южно-Сахалинск, ул. Больничная, д. 38, лит. А </t>
  </si>
  <si>
    <t>г. Южно-Сахалинск, ул. Больничная, д. 40</t>
  </si>
  <si>
    <t xml:space="preserve">г. Южно-Сахалинск, ул. Больничная, д. 40, лит. А </t>
  </si>
  <si>
    <t>г. Южно-Сахалинск, ул. Емельянова А.О., д. 116, лит. А</t>
  </si>
  <si>
    <t xml:space="preserve">г. Южно-Сахалинск, ул. Емельянова А.О., д. 21 </t>
  </si>
  <si>
    <t>г. Южно-Сахалинск, ул. Есенина, д. 1</t>
  </si>
  <si>
    <t>г. Южно-Сахалинск, ул. Есенина, д. 44</t>
  </si>
  <si>
    <t>г. Южно-Сахалинск, ул. Есенина, д. 7</t>
  </si>
  <si>
    <t xml:space="preserve">г. Южно-Сахалинск, ул. Им Космонавта Поповича, д. 14 </t>
  </si>
  <si>
    <t>г. Южно-Сахалинск, ул. Комсомольская, д. 225</t>
  </si>
  <si>
    <t>г. Южно-Сахалинск, ул. Комсомольская, д. 300, лит. А</t>
  </si>
  <si>
    <t>г. Южно-Сахалинск, ул. Ленина, д. 172</t>
  </si>
  <si>
    <t>г. Южно-Сахалинск, ул. Ленина, д. 312</t>
  </si>
  <si>
    <t>г. Южно-Сахалинск, ул. Ленина, д. 314</t>
  </si>
  <si>
    <t>г. Южно-Сахалинск, ул. Пушкина, д. 118</t>
  </si>
  <si>
    <t>г. Южно-Сахалинск, ул. Сахалинская, д. 35</t>
  </si>
  <si>
    <t xml:space="preserve">г. Южно-Сахалинск, ул. Тихоокеанская, д. 10 </t>
  </si>
  <si>
    <t>г. Южно-Сахалинск, ул. Тихоокеанская, д. 24</t>
  </si>
  <si>
    <t>г. Южно-Сахалинск, ул. Украинская, д. 119</t>
  </si>
  <si>
    <t>г. Южно-Сахалинск, ул. Хабаровская, д. 58</t>
  </si>
  <si>
    <t>г. Южно-Сахалинск, ул. Чехова, д. 164</t>
  </si>
  <si>
    <t xml:space="preserve">г. Южно-Сахалинск, ул. Южно-Сахалинская, д. 10 </t>
  </si>
  <si>
    <t>п/р. Луговое, ул. 2-я Железнодорожная, д. 41</t>
  </si>
  <si>
    <t xml:space="preserve">п/р. Луговое, ул. 2-я Железнодорожная, д. 45 </t>
  </si>
  <si>
    <t>п/р. Луговое, ул. имени В.Гайдука, д. 37</t>
  </si>
  <si>
    <t xml:space="preserve">п/р. Ново-Александровск, пер. Мичурина, д. 3 </t>
  </si>
  <si>
    <t xml:space="preserve">п/р. Ново-Александровск, ул. 30 лет Победы, д. 5 </t>
  </si>
  <si>
    <t xml:space="preserve">с. Дальнее, ул. Садовая, д. 17 </t>
  </si>
  <si>
    <t>г. Оха, ул. Советская, д. 24</t>
  </si>
  <si>
    <t>№ 46-СМР/2018 от 
18.06.2018</t>
  </si>
  <si>
    <t>ООО "ПромПроектСтрой Сервис"</t>
  </si>
  <si>
    <t xml:space="preserve">№ 45-СМР/2018 от 02.07.2018 </t>
  </si>
  <si>
    <t>№ 51-СМР/2018 от 06.07.2018</t>
  </si>
  <si>
    <t>№ 52-СМР/2018 от 10.07.2018</t>
  </si>
  <si>
    <t>№ 53-СМР/2018 
от 31.07.2018</t>
  </si>
  <si>
    <t>ООО СК "Омега"</t>
  </si>
  <si>
    <t>№ 54-СМР/2018
от 31.07.2018</t>
  </si>
  <si>
    <t>№ 55-СМР/2018
от 03.08.2018</t>
  </si>
  <si>
    <t>№ 57-СМР/2018
от 03.08.2018</t>
  </si>
  <si>
    <t>№ 58-СМР/2018
от 03.08.2018</t>
  </si>
  <si>
    <t>№ 59-СМР/2018
от 03.08.2018</t>
  </si>
  <si>
    <t>№ 33-СМР/2018
от 01.06.2018</t>
  </si>
  <si>
    <t>№ 44-ПСД/2018 от 18.07.2018</t>
  </si>
  <si>
    <t>№ 43-ПСД/2018 от 17.07.2018</t>
  </si>
  <si>
    <t>ООО "Дельта"</t>
  </si>
  <si>
    <t>№ 35-ПСД/2018 от 09.08.2018</t>
  </si>
  <si>
    <t>№ 36-ПСД/2018 от 17.07.2018</t>
  </si>
  <si>
    <t>ООО СК "ТехноСтрой"</t>
  </si>
  <si>
    <t>№ 37-ПСД/2018 от 07.08.2018</t>
  </si>
  <si>
    <t>№ 13-ПСД/2018 от 12.09.2017</t>
  </si>
  <si>
    <t>№ 26-ПСД/2018 от 27.02.2018</t>
  </si>
  <si>
    <t>ООО "ПСК "Лидер"</t>
  </si>
  <si>
    <t>№ 38-ПСД/2018 от 26.07.2018</t>
  </si>
  <si>
    <t>№ 39-ПСД/2018 от 07.08.2018</t>
  </si>
  <si>
    <t>№ 27-ПСД/2018 от 24.04.2018</t>
  </si>
  <si>
    <t>№ 47-ПСД/2018 от 20.07.2018</t>
  </si>
  <si>
    <t>№ 41-ПСД/2018 от 07.08.2018</t>
  </si>
  <si>
    <t>ООО "Контроль-ДВ</t>
  </si>
  <si>
    <t>№ 46-ПСД/2018 от 09.08.2018</t>
  </si>
  <si>
    <t>№ 45-ПСД/2018 от 20.07.2018</t>
  </si>
  <si>
    <t>№ 34-ПСД/2018 от 20.07.2018</t>
  </si>
  <si>
    <t>№ 33-ПСД/2018 от 20.07.2018</t>
  </si>
  <si>
    <t>№ 32-ПСД/2018  от 17.07.2018</t>
  </si>
  <si>
    <t>№ 31-ПСД/2018 от 17.07.2018</t>
  </si>
  <si>
    <t>№ 30-ПСД/2018 от 17.07.2018</t>
  </si>
  <si>
    <t>№ 29-ПСД/2018 от 17.07.2018</t>
  </si>
  <si>
    <t>№ 28-ПСД/2018 от 17.07.2018</t>
  </si>
  <si>
    <t>№ 64-СМР/2018 от 14.08.2018</t>
  </si>
  <si>
    <t>№ 62-СМР/2018 от 24.08.2018</t>
  </si>
  <si>
    <t>№ 65-СМР/208
от 10.09.2018</t>
  </si>
  <si>
    <t>ООО "ТИСБизнесСтрой"</t>
  </si>
  <si>
    <t>№ 67-СМР/2018
от 07.09.2018</t>
  </si>
  <si>
    <t>№ 66-СМР/2018
от 05.09.2018</t>
  </si>
  <si>
    <t>ООО "СТК"</t>
  </si>
  <si>
    <t>№ 48-ПСД/2018 от 26.09.2018</t>
  </si>
  <si>
    <t>№ 40-ПСД/2018 от 07.09.2018</t>
  </si>
  <si>
    <t>№ 86-СМР/2018 от 05.10.2018</t>
  </si>
  <si>
    <t>№ 74-СМР/2018 от 08.10.2018</t>
  </si>
  <si>
    <t>№ 78-СМР/2018 от 05.10.2018</t>
  </si>
  <si>
    <t>№ 70-СМР/2018 от 05.10.2018</t>
  </si>
  <si>
    <t>№ 72-СМР/2018 от 05.10.2018</t>
  </si>
  <si>
    <t>ООО СК "Высота"</t>
  </si>
  <si>
    <t>№ 73-СМР/2018 от 05.10.2018</t>
  </si>
  <si>
    <t>ООО "Авантажстрой"</t>
  </si>
  <si>
    <t>№ 85-СМР/2018 от 05.10.2018</t>
  </si>
  <si>
    <t>№ 83-СМР/2018 от 05.10.2018</t>
  </si>
  <si>
    <t>№ 80-СМР/2018 от 05.10.2018</t>
  </si>
  <si>
    <t>№ 69-СМР/2018 от 09.10.2018</t>
  </si>
  <si>
    <t>№ 68-СМР/2018 от 09.10.2018</t>
  </si>
  <si>
    <t>№ 75-СМР/2018 от 09.10.2018</t>
  </si>
  <si>
    <t>№ 50-ПСД/2018 от 14.09.2018</t>
  </si>
  <si>
    <t xml:space="preserve">№ 49-ПСД/2018 от 14.09.2018 </t>
  </si>
  <si>
    <t>№ 42-ПСД/2018 от 25.09.2018</t>
  </si>
  <si>
    <t>№ 71-СМР/2018 от 10.10.2018</t>
  </si>
  <si>
    <t>№ 76-СМР/2018 от 11.10.2018,</t>
  </si>
  <si>
    <t>№81-СМР/2018 от 15.10.2018</t>
  </si>
  <si>
    <t>№ 87-СМР/2018 от 12.10.2018</t>
  </si>
  <si>
    <t>№ 88-СМР/2018 от 12.10.2018</t>
  </si>
  <si>
    <t>№ 89-СМР/2018 от 15.10.2018</t>
  </si>
  <si>
    <t>№ 92-СМР/2018 от 12.10.2018</t>
  </si>
  <si>
    <t>№ 77-СМР/2018 от 19.10.2018</t>
  </si>
  <si>
    <t>№ 79-СМР/2018 от 19.10.2018</t>
  </si>
  <si>
    <t>№ 94-СМР/2018 от 19.10.2018</t>
  </si>
  <si>
    <t>№ 95-СМР/2018 от 19.10.2018</t>
  </si>
  <si>
    <t>№ 96-СМР/2018 от 19.10.2018</t>
  </si>
  <si>
    <t>№ 84-СМР/2018 от 16.10.2018</t>
  </si>
  <si>
    <t>№ 90-СМР/2018 от 15.10.2018</t>
  </si>
  <si>
    <t>№ 91-СМР/2018 от 15.10.2018</t>
  </si>
  <si>
    <t>ООО СК "Энки"</t>
  </si>
  <si>
    <t>№ 97-СМР/2018 от 26.10.2018</t>
  </si>
  <si>
    <t>№ 98-СМР/2018 от 26.10.2018</t>
  </si>
  <si>
    <t>№ 106-СМР/2018 от 29.10.2018</t>
  </si>
  <si>
    <t>№ 102-СМР/2018 от 29.10.2018</t>
  </si>
  <si>
    <t>№ 93-СМР/2018 от 29.10.2018</t>
  </si>
  <si>
    <t>ООО "Строй-Ресурс"</t>
  </si>
  <si>
    <t>№ 99-СМР/2018 от 30.10.2018</t>
  </si>
  <si>
    <t>№ 100-СМР/2018 от 30.10.2018</t>
  </si>
  <si>
    <t>№ 101-СМР/2018 от 30.10.2018</t>
  </si>
  <si>
    <t>ООО "Бизнесстрой-Групп"</t>
  </si>
  <si>
    <t>№ 103-СМР/2018 от 30.10.2018</t>
  </si>
  <si>
    <t>№ 107-СМР/2018 от 30.10.2018</t>
  </si>
  <si>
    <t>№ 108-СМР/2018 от 30.10.2018</t>
  </si>
  <si>
    <t>№ 109-СМР/2018 от 30.10.2018</t>
  </si>
  <si>
    <t>№ 110-СМР/2018 от 31.10.2018</t>
  </si>
  <si>
    <t>№ 112-СМР/2018 от 30.10.2018</t>
  </si>
  <si>
    <t>№ 113-СМР/2018 от 30.10.2018</t>
  </si>
  <si>
    <t>№ 114-СМР/2018 от 30.10.2018</t>
  </si>
  <si>
    <t>№ 116-СМР/2018 от 02.11.2018</t>
  </si>
  <si>
    <t>№ 111-СМР/2018 от 30.10.2018</t>
  </si>
  <si>
    <t>№ 115-СМР/2018
от 08.11.2018</t>
  </si>
  <si>
    <t>г. Оха, ул. Советская, д. 22</t>
  </si>
  <si>
    <t>г. Оха, ул. 60 лет СССР, д. 15</t>
  </si>
  <si>
    <t>г. Оха, ул. Цапко, д. 12,корп. 1</t>
  </si>
  <si>
    <t>г. Оха, ул. Цапко, д. 12,корп. 3</t>
  </si>
  <si>
    <t>085.10.2018</t>
  </si>
  <si>
    <t>ООО "СахалинЭнергоСервис" (договор рассторгнут);
ООО СКФ Рубин (второй участник)</t>
  </si>
  <si>
    <t xml:space="preserve">№ 10-СМР/2018 от 14.05.2018/ второй договор от 01.10.2018
</t>
  </si>
  <si>
    <t>ООО "Сириус" (договор рассторгнут) / ООО СКФ Рубин (второй участник)</t>
  </si>
  <si>
    <t>№ 25-СМР/2018 от 17.05.2018/ второй договор от 01.10.2018г.</t>
  </si>
  <si>
    <t>№ 117-СМР/2018 от 23.11.2018</t>
  </si>
  <si>
    <t>06.09.2018,20.11.2018</t>
  </si>
  <si>
    <t>11.09.2018,20.11.2018</t>
  </si>
  <si>
    <t>с. Некрасовка, ул. Октябрьская, д. 13</t>
  </si>
  <si>
    <t>г. Невельск, ул. Вакканай, д.1</t>
  </si>
  <si>
    <t>г. Невельск, ул.Победы, д. 6</t>
  </si>
  <si>
    <t>г. Александровск-Сахалинский, ул. Герцена, д.4, лит. А</t>
  </si>
  <si>
    <t>г. Александровск-Сахалинский, ул. Кирова, д.48</t>
  </si>
  <si>
    <t>г. Александровск-Сахалинский, ул. Ленина, д.1, лит. А</t>
  </si>
  <si>
    <t>г. Александровск-Сахалинский, ул. Ленина, д.10</t>
  </si>
  <si>
    <t>г. Александровск-Сахалинский, ул. Цапко, д.17</t>
  </si>
  <si>
    <t>01-ПСД/2019 от 24.09.2018</t>
  </si>
  <si>
    <t>№ 02-ПСД/2019 от 14.09.2018</t>
  </si>
  <si>
    <t>с. Быков, ул. Горняцкая, д.11</t>
  </si>
  <si>
    <t>с. Быков, ул. Торговая, д.6</t>
  </si>
  <si>
    <t>с. Быков, ул. Торговая, д.7</t>
  </si>
  <si>
    <t>с. Быков, ул. Шахтерская, д.3</t>
  </si>
  <si>
    <t xml:space="preserve"> с. Быков, ул. Шахтерская, д.4</t>
  </si>
  <si>
    <t xml:space="preserve"> с. Быков, ул. Шахтерская, д.8</t>
  </si>
  <si>
    <t>с. Покровка, ул. Новая, д.12</t>
  </si>
  <si>
    <t>г. Долинск, ул. Орловская, д.9</t>
  </si>
  <si>
    <t>г. Долинск, ул. Горького, д.9</t>
  </si>
  <si>
    <t>г. Долинск, ул. Ленина, д.21</t>
  </si>
  <si>
    <t>№ 03-ПСД/2019 от 24.09.2018</t>
  </si>
  <si>
    <t>г. Корсаков, ул. Вокзальная, д.42</t>
  </si>
  <si>
    <t>г. Корсаков, ул. Краснофлотская, д.23</t>
  </si>
  <si>
    <t>г. Корсаков, ул. Нагорная, д.9</t>
  </si>
  <si>
    <t>г. Корсаков, ул. Советская, д.54</t>
  </si>
  <si>
    <t>с. Озерское, ул. Центральная, д.17</t>
  </si>
  <si>
    <t>г. Курильск, ул. Ленинского Комсомола, д.10</t>
  </si>
  <si>
    <t>г. Курильск, ул. Ленинского Комсомола, д.12</t>
  </si>
  <si>
    <t>г. Курильск, ул. Ленинского Комсомола, д.13</t>
  </si>
  <si>
    <t>г. Курильск, ул. Ленинского Комсомола, д.14</t>
  </si>
  <si>
    <t>г. Курильск, ул. Ленинского Комсомола, д.17</t>
  </si>
  <si>
    <t>г. Курильск, ул. Ленинского Комсомола, д.17, А</t>
  </si>
  <si>
    <t>г. Курильск, ул. Ленинского Комсомола, д.8</t>
  </si>
  <si>
    <t>г. Курильск, ул. Полевого, д.11</t>
  </si>
  <si>
    <t>г. Курильск, ул. Урожайная, д.5</t>
  </si>
  <si>
    <t xml:space="preserve"> с. Рейдово, ул. Зеленая, д.2</t>
  </si>
  <si>
    <t>г. Новое, ул. Лесопильная, д. 3 лит А</t>
  </si>
  <si>
    <t>г. Новое, ул. Центральная, д. 7 лит А</t>
  </si>
  <si>
    <t>№ 07-ПСД/2019 от 14.09.2018</t>
  </si>
  <si>
    <t>№ 06-ПСД/2019 от 14.09.2018</t>
  </si>
  <si>
    <t>№ 05-ПСД/2019 от 14.09.2018</t>
  </si>
  <si>
    <t>№ 04-ПСД/2019 от 14.09.2018</t>
  </si>
  <si>
    <t>г. Невельск, ул. Победы, д.6</t>
  </si>
  <si>
    <t>г. Невельск, ул. Приморская, д.64, лит. А,</t>
  </si>
  <si>
    <t>г. Невельск, ул. Советская, д.49</t>
  </si>
  <si>
    <t>г. Невельск, ул. Советская, д.57</t>
  </si>
  <si>
    <t>г. Невельск, ул. Школьная, д.85</t>
  </si>
  <si>
    <t>г. Невельск, ул. Школьная, д.93</t>
  </si>
  <si>
    <t>08-ПСД/2019 от 14.09.2018</t>
  </si>
  <si>
    <t>пгт. Ноглики, ул. Пограничная, д.1</t>
  </si>
  <si>
    <t>пгт. Ноглики, ул. Пролетарская, д.10</t>
  </si>
  <si>
    <t>пгт. Ноглики, ул. Сахалинская, д.4</t>
  </si>
  <si>
    <t>пгт. Ноглики, ул. Советская, д.24</t>
  </si>
  <si>
    <t>пгт. Ноглики, ул. Физкультурная, д.66</t>
  </si>
  <si>
    <t>№ 09-ПСД/2019 от 17.09.2018</t>
  </si>
  <si>
    <t>ООО "СТЭК"</t>
  </si>
  <si>
    <t>№ 10-ПСД/2019 от 17.09.2018</t>
  </si>
  <si>
    <t>г. Поронайск, ул. Невельская, д.56</t>
  </si>
  <si>
    <t>г. Поронайск, ул. Октябрьская, д.69</t>
  </si>
  <si>
    <t>г. Поронайск, ул. Победы, д.2</t>
  </si>
  <si>
    <t>г. Поронайск, ул. Победы, д.4</t>
  </si>
  <si>
    <t>г. Поронайск, ул. Фрунзе, д.5</t>
  </si>
  <si>
    <t>г. Северо-Курильск, ул. Сахалинская, д.46</t>
  </si>
  <si>
    <t>г. Северо-Курильск, ул. Сахалинская, д.59, лит. А</t>
  </si>
  <si>
    <t>г. Северо-Курильск, ул. Шутова, д.34</t>
  </si>
  <si>
    <t>№ 11-ПСД/2019 от 14.09.2018</t>
  </si>
  <si>
    <t>№ 12-ПСД/2018 от 14.09.2018</t>
  </si>
  <si>
    <t>пгт. Смирных, ул.50 лет ВЛКСМ, д.18</t>
  </si>
  <si>
    <t>пгт. Смирных, ул.50 лет ВЛКСМ, д.20</t>
  </si>
  <si>
    <t>пгт. Смирных, ул.8 Марта, д.37, лит. А</t>
  </si>
  <si>
    <t>пгт. Смирных, ул. Чехова, д.9</t>
  </si>
  <si>
    <t>№ 13-ПСД/2019 от 24.09.2018</t>
  </si>
  <si>
    <t>г. Томари, ул. Юбилейная, д.21</t>
  </si>
  <si>
    <t>г. Томари, ул.  Юбилейная, д.25</t>
  </si>
  <si>
    <t>№ 14-ПСД/2019 от 24.09.2018</t>
  </si>
  <si>
    <t>пгт. Тымовское, ул. Библиотечная, д.2</t>
  </si>
  <si>
    <t>пгт. Тымовское, ул. Библиотечная, д.4</t>
  </si>
  <si>
    <t>пгт. Тымовское, ул. Кировская, д.62</t>
  </si>
  <si>
    <t>пгт. Тымовское, ул. Кировская, д.95</t>
  </si>
  <si>
    <t>пгт. Тымовское, ул. Криворучко, д.23</t>
  </si>
  <si>
    <t>пгт. Тымовское, ул. Криворучко, д.34</t>
  </si>
  <si>
    <t>пгт. Тымовское, ул. Первомайская, д.36</t>
  </si>
  <si>
    <t>г. Углегорск, ул. Баранова, д.6</t>
  </si>
  <si>
    <t>г. Углегорск, ул. Блюхера, д.2</t>
  </si>
  <si>
    <t>г. Углегорск, ул. Блюхера, д.3</t>
  </si>
  <si>
    <t>г. Углегорск, ул. Блюхера, д.5</t>
  </si>
  <si>
    <t>г. Углегорск, ул. Войтинского, д.1</t>
  </si>
  <si>
    <t>г. Углегорск, ул. Красноармейская, д.3</t>
  </si>
  <si>
    <t>г. Углегорск, ул. Приморская, д.43</t>
  </si>
  <si>
    <t>г. Углегорск, ул. Приморская, д.45</t>
  </si>
  <si>
    <t>г. Углегорск, ул. Приморская, д.47</t>
  </si>
  <si>
    <t>г. Шахтерск, ул. Ленина, д.9</t>
  </si>
  <si>
    <t>г. Шахтерск, ул. Мира, д.20</t>
  </si>
  <si>
    <t xml:space="preserve"> г. Шахтерск, ул. Интернациональная, д.21</t>
  </si>
  <si>
    <t>№ 15-ПСД/2019 от 14.09.2018</t>
  </si>
  <si>
    <t>г. Углегорск, ул. Портовая, д.30</t>
  </si>
  <si>
    <t>№ 16-ПСД/2019 от 14.09.2018</t>
  </si>
  <si>
    <t>г. Холмск, ул. 60 лет Октября, д.3, корп.1</t>
  </si>
  <si>
    <t>г. Холмск, ул. Героев, д.1</t>
  </si>
  <si>
    <t>г. Холмск, ул. Героев, д.7</t>
  </si>
  <si>
    <t>г. Холмск, ул. Героев, д.9</t>
  </si>
  <si>
    <t>г. Холмск, ул. Крузенштерна, д.2, лит. Д</t>
  </si>
  <si>
    <t>г. Холмск, ул. Советская, д.128</t>
  </si>
  <si>
    <t>г. Холмск, ул. Советская, д.119</t>
  </si>
  <si>
    <t>с. Яблочное, ул. Центральная, д.50, лит. Б</t>
  </si>
  <si>
    <t>06.09.2018, 20.11.2018</t>
  </si>
  <si>
    <t>№ 18-ПСД/2019 от 24.09.2018</t>
  </si>
  <si>
    <t>п/р. Луговое, ул. 2-я Железнодорожная, д.31, лит.А</t>
  </si>
  <si>
    <t>п/р. Луговое, ул. 2-я Набережная, д.73</t>
  </si>
  <si>
    <t>п/р. Луговое, ул. 2-я Северная, д.22</t>
  </si>
  <si>
    <t>п/р. Луговое, ул. Дружбы, д.3</t>
  </si>
  <si>
    <t>п/р. Ново-Александровск, ул. Советская, д.82</t>
  </si>
  <si>
    <t>г. Южно-Сахалинск, пр-кт Мира, д.375</t>
  </si>
  <si>
    <t>с. Дальнее, ул.  Студенческая, д.19</t>
  </si>
  <si>
    <t>г. Южно-Сахалинск, ул. Бумажная, д.24, лит.В</t>
  </si>
  <si>
    <t>г. Южно-Сахалинск, ул. Вокзальная, д.9</t>
  </si>
  <si>
    <t>г. Южно-Сахалинск, ул. Есенина, д.9, лит.А</t>
  </si>
  <si>
    <t>г. Южно-Сахалинск, ул. Им. Космонавта Поповича, д.20, лит.А</t>
  </si>
  <si>
    <t>№ 19-ПСД/2019 от 17.09.2018</t>
  </si>
  <si>
    <t>ООО ПСК "Лидер"</t>
  </si>
  <si>
    <t>г.Южно-Сахалинск, ул. Им. Космонавта Поповича, д.59</t>
  </si>
  <si>
    <t>г.Южно-Сахалинск, ул. Комсомольская, д.290, лит. А</t>
  </si>
  <si>
    <t>г.Южно-Сахалинск, ул. Курильская, д.5</t>
  </si>
  <si>
    <t>г.Южно-Сахалинск, ул. Милицейская, д.13</t>
  </si>
  <si>
    <t>г.Южно-Сахалинск, ул. Милицейская, д.7, Лит. Б</t>
  </si>
  <si>
    <t>г.Южно-Сахалинск, ул. Пограничная, д.16</t>
  </si>
  <si>
    <t>г.Южно-Сахалинск, ул. Пограничная, д.20, Лит. А</t>
  </si>
  <si>
    <t>г.Южно-Сахалинск, ул. Пуркаева М.А., д.84</t>
  </si>
  <si>
    <t>г.Южно-Сахалинск, ул. Украинская, д.117</t>
  </si>
  <si>
    <t>п/р. Ново-Александровск, ул. 2-я Красносельская, д.20</t>
  </si>
  <si>
    <t>№ 20-ПСД/2019 от 24.09.2018</t>
  </si>
  <si>
    <t>г.Южно-Сахалинск, пр-кт Коммунистический, д.15</t>
  </si>
  <si>
    <t>с. Дальнее, ул. Студенческая, д.7</t>
  </si>
  <si>
    <t>г.Южно-Сахалинск, ул. Авиационная, д.67</t>
  </si>
  <si>
    <t>г.Южно-Сахалинск, ул. Вокзальная, д.13</t>
  </si>
  <si>
    <t>г.Южно-Сахалинск, ул. Комсомольская, д.121</t>
  </si>
  <si>
    <t>г.Южно-Сахалинск, ул. Крюкова Д.Н., д.35</t>
  </si>
  <si>
    <t>г.Южно-Сахалинск, ул. Ленина, д.250</t>
  </si>
  <si>
    <t>г.Южно-Сахалинск, ул. Пушкина, д.120</t>
  </si>
  <si>
    <t>г.Южно-Сахалинск, ул. Сахалинская, д.29</t>
  </si>
  <si>
    <t>г.Южно-Сахалинск, ул. Фабричная, д.20</t>
  </si>
  <si>
    <t>№ 21-ПСД/2019 от 24.09.2018</t>
  </si>
  <si>
    <t>г. Южно-Сахалинск, ул. Физкультурная, д.122</t>
  </si>
  <si>
    <t>г. Южно-Сахалинск, пр-кт Мира, д.109</t>
  </si>
  <si>
    <t>г. Южно-Сахалинск, ул. Авиационная, д.61</t>
  </si>
  <si>
    <t>г. Южно-Сахалинск, ул. Амурская, д.157</t>
  </si>
  <si>
    <t>г. Южно-Сахалинск, ул. Ленина, д.127</t>
  </si>
  <si>
    <t>г. Южно-Сахалинск, ул. Невельская, д.3</t>
  </si>
  <si>
    <t>г. Южно-Сахалинск, ул. Пограничная, д.56, Лит.А</t>
  </si>
  <si>
    <t>г. Южно-Сахалинск, ул. Пограничная, д.58, Лит.А</t>
  </si>
  <si>
    <t>г. Южно-Сахалинск, ул. Сахалинская, д.32</t>
  </si>
  <si>
    <t>г. Южно-Сахалинск, ул. Чехова, д.172</t>
  </si>
  <si>
    <t>Гос. Экспертиза</t>
  </si>
  <si>
    <t>г. Корсаков, ул. Вокзальная, д. 42</t>
  </si>
  <si>
    <t>г. Корсаков, ул. Краснофлотская, д. 23</t>
  </si>
  <si>
    <t>г. Корсаков, ул. Нагорная, д. 9</t>
  </si>
  <si>
    <t>г. Корсаков, ул. Советская, д. 54</t>
  </si>
  <si>
    <t>с. Озерское, ул. Центральная, д. 17</t>
  </si>
  <si>
    <t>г. Невельск,ул. Школьная, д. 85</t>
  </si>
  <si>
    <t>г. Невельск,ул. Школьная, д. 93</t>
  </si>
  <si>
    <t>с. Быков, ул. Горняцкая, д. 11</t>
  </si>
  <si>
    <t>с. Быков, ул. Шахтерская, д. 4</t>
  </si>
  <si>
    <t>пгт. Смирных, ул. 50 лет ВЛКСМ, Д.18</t>
  </si>
  <si>
    <t>пгт. Смирных, ул. 50 лет ВЛКСМ, Д.20</t>
  </si>
  <si>
    <t>пгт. Смирных, ул. 8 Марта, д.37, лит. А</t>
  </si>
  <si>
    <t>пгт. Ноглики, ул. Сахалинская, д. 4</t>
  </si>
  <si>
    <t>пгт. Физкультурная, д. 66</t>
  </si>
  <si>
    <t>г. Долинск, ул. Горького, д. 9</t>
  </si>
  <si>
    <t>г. Долинск, ул. Ленина, д. 21</t>
  </si>
  <si>
    <t>г. Углегорск, ул. Баранова, д. 6</t>
  </si>
  <si>
    <t>г. Углегорск, ул. Блюхера, д. 3</t>
  </si>
  <si>
    <t>г. Углегорск, ул. Блюхера, д. 2</t>
  </si>
  <si>
    <t>г. Углегорск, д. Портовая, д. 30</t>
  </si>
  <si>
    <t>г. Углегорск, ул. Приморская, д. 43</t>
  </si>
  <si>
    <t>г. Углегорск, ул. Приморская, д. 45</t>
  </si>
  <si>
    <t>г. Углегорск, ул. Приморская, д. 47</t>
  </si>
  <si>
    <t>пгт. Шахтерск, ул. Ленина, д. 9</t>
  </si>
  <si>
    <t>пгт. Шахтерск, ул. Мира, д. 20</t>
  </si>
  <si>
    <t>пгт. Шахтерск, ул. Интернациональная, д. 21</t>
  </si>
  <si>
    <t>06.09.2018,05.12.2018</t>
  </si>
  <si>
    <t>Н.А.Мизинина</t>
  </si>
  <si>
    <t>27.12.20118</t>
  </si>
  <si>
    <t>26.12.2018г.</t>
  </si>
  <si>
    <t>Экспертиза сметной стоимости</t>
  </si>
  <si>
    <t>экспертиза</t>
  </si>
  <si>
    <t xml:space="preserve"> экспертиза</t>
  </si>
  <si>
    <t>Сведения о выполнении работ (услуг) по капитальному ремонту  в рамках реализации краткосрочного плана реализации  региональной программы
 капитального ремонта общего имущества в многоквартирных домах на  11.01.2019г.</t>
  </si>
  <si>
    <t>Сахалинская область всего с учетом выполненных объектов, перенесенных на 2019г.</t>
  </si>
  <si>
    <t>Итого</t>
  </si>
  <si>
    <t>Объекты, перенесенные на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</si>
</sst>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7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0">
    <xf numFmtId="0" fontId="0" fillId="0" borderId="0" xfId="0"/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top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10" fillId="0" borderId="32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9" fontId="9" fillId="0" borderId="7" xfId="1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vertical="center" wrapText="1"/>
    </xf>
    <xf numFmtId="9" fontId="9" fillId="0" borderId="30" xfId="1" applyFont="1" applyFill="1" applyBorder="1" applyAlignment="1">
      <alignment horizontal="center" vertical="center" wrapText="1"/>
    </xf>
    <xf numFmtId="4" fontId="9" fillId="0" borderId="30" xfId="0" applyNumberFormat="1" applyFont="1" applyFill="1" applyBorder="1" applyAlignment="1">
      <alignment horizontal="center" vertical="center" wrapText="1"/>
    </xf>
    <xf numFmtId="14" fontId="9" fillId="0" borderId="30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9" fontId="9" fillId="0" borderId="1" xfId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top" wrapText="1"/>
    </xf>
    <xf numFmtId="14" fontId="9" fillId="0" borderId="20" xfId="0" applyNumberFormat="1" applyFont="1" applyFill="1" applyBorder="1" applyAlignment="1">
      <alignment horizontal="center" vertical="top" wrapText="1"/>
    </xf>
    <xf numFmtId="0" fontId="9" fillId="0" borderId="17" xfId="0" applyNumberFormat="1" applyFont="1" applyFill="1" applyBorder="1" applyAlignment="1">
      <alignment horizontal="center" vertical="top" wrapText="1"/>
    </xf>
    <xf numFmtId="9" fontId="9" fillId="0" borderId="17" xfId="1" applyFont="1" applyFill="1" applyBorder="1" applyAlignment="1">
      <alignment horizontal="center" vertical="top" wrapText="1"/>
    </xf>
    <xf numFmtId="14" fontId="9" fillId="0" borderId="17" xfId="0" applyNumberFormat="1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4" fontId="10" fillId="0" borderId="30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4" fontId="9" fillId="0" borderId="16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8" fillId="0" borderId="26" xfId="0" applyNumberFormat="1" applyFont="1" applyFill="1" applyBorder="1" applyAlignment="1">
      <alignment horizontal="center" vertical="center" wrapText="1"/>
    </xf>
    <xf numFmtId="4" fontId="8" fillId="0" borderId="33" xfId="0" applyNumberFormat="1" applyFont="1" applyFill="1" applyBorder="1" applyAlignment="1">
      <alignment horizontal="center" vertical="center" wrapText="1"/>
    </xf>
    <xf numFmtId="4" fontId="8" fillId="0" borderId="32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 wrapText="1"/>
    </xf>
    <xf numFmtId="4" fontId="10" fillId="0" borderId="29" xfId="0" applyNumberFormat="1" applyFont="1" applyFill="1" applyBorder="1" applyAlignment="1">
      <alignment horizontal="center" vertical="center" wrapText="1"/>
    </xf>
    <xf numFmtId="4" fontId="9" fillId="0" borderId="32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vertical="center" wrapText="1"/>
    </xf>
    <xf numFmtId="14" fontId="9" fillId="0" borderId="26" xfId="0" applyNumberFormat="1" applyFont="1" applyFill="1" applyBorder="1" applyAlignment="1">
      <alignment vertical="center" wrapText="1"/>
    </xf>
    <xf numFmtId="4" fontId="9" fillId="0" borderId="7" xfId="0" applyNumberFormat="1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9" fontId="9" fillId="0" borderId="4" xfId="1" applyFont="1" applyFill="1" applyBorder="1" applyAlignment="1">
      <alignment horizontal="center" vertical="center" wrapText="1"/>
    </xf>
    <xf numFmtId="9" fontId="9" fillId="0" borderId="16" xfId="1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left" vertical="top" wrapText="1"/>
    </xf>
    <xf numFmtId="4" fontId="10" fillId="0" borderId="20" xfId="0" applyNumberFormat="1" applyFont="1" applyFill="1" applyBorder="1" applyAlignment="1">
      <alignment horizontal="center" vertical="top" wrapText="1"/>
    </xf>
    <xf numFmtId="4" fontId="10" fillId="0" borderId="29" xfId="0" applyNumberFormat="1" applyFont="1" applyFill="1" applyBorder="1" applyAlignment="1">
      <alignment horizontal="center" vertical="top" wrapText="1"/>
    </xf>
    <xf numFmtId="9" fontId="9" fillId="0" borderId="32" xfId="1" applyFont="1" applyFill="1" applyBorder="1" applyAlignment="1">
      <alignment horizontal="center" vertical="center" wrapText="1"/>
    </xf>
    <xf numFmtId="14" fontId="9" fillId="0" borderId="32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9" fontId="8" fillId="0" borderId="7" xfId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10" fillId="0" borderId="31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vertical="center" wrapText="1"/>
    </xf>
    <xf numFmtId="4" fontId="10" fillId="0" borderId="26" xfId="0" applyNumberFormat="1" applyFont="1" applyFill="1" applyBorder="1" applyAlignment="1">
      <alignment horizontal="center" vertical="center" wrapText="1"/>
    </xf>
    <xf numFmtId="9" fontId="9" fillId="0" borderId="20" xfId="1" applyFont="1" applyFill="1" applyBorder="1" applyAlignment="1">
      <alignment horizontal="center" vertical="top" wrapText="1"/>
    </xf>
    <xf numFmtId="0" fontId="9" fillId="0" borderId="20" xfId="0" applyNumberFormat="1" applyFont="1" applyFill="1" applyBorder="1" applyAlignment="1">
      <alignment horizontal="center" vertical="top" wrapText="1"/>
    </xf>
    <xf numFmtId="4" fontId="9" fillId="0" borderId="17" xfId="0" applyNumberFormat="1" applyFont="1" applyFill="1" applyBorder="1" applyAlignment="1">
      <alignment horizontal="center" vertical="top" wrapText="1"/>
    </xf>
    <xf numFmtId="14" fontId="9" fillId="0" borderId="17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14" fontId="11" fillId="0" borderId="16" xfId="0" applyNumberFormat="1" applyFont="1" applyFill="1" applyBorder="1" applyAlignment="1">
      <alignment horizontal="center" vertical="center" wrapText="1"/>
    </xf>
    <xf numFmtId="9" fontId="9" fillId="0" borderId="1" xfId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9" fillId="0" borderId="16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164" fontId="9" fillId="0" borderId="4" xfId="7" applyFont="1" applyFill="1" applyBorder="1" applyAlignment="1">
      <alignment vertical="center" wrapText="1"/>
    </xf>
    <xf numFmtId="14" fontId="9" fillId="0" borderId="7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9" fontId="9" fillId="0" borderId="0" xfId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4" fontId="10" fillId="0" borderId="33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9" fontId="9" fillId="0" borderId="19" xfId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9" fontId="9" fillId="0" borderId="11" xfId="1" applyFont="1" applyFill="1" applyBorder="1" applyAlignment="1">
      <alignment horizontal="center" vertical="center" wrapText="1"/>
    </xf>
    <xf numFmtId="9" fontId="9" fillId="0" borderId="16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9" fontId="9" fillId="0" borderId="17" xfId="1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9" fontId="9" fillId="0" borderId="26" xfId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14" fontId="9" fillId="0" borderId="26" xfId="0" applyNumberFormat="1" applyFont="1" applyFill="1" applyBorder="1" applyAlignment="1">
      <alignment horizontal="center" vertical="center" wrapText="1"/>
    </xf>
    <xf numFmtId="9" fontId="9" fillId="0" borderId="20" xfId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9" fontId="9" fillId="0" borderId="11" xfId="1" applyFont="1" applyFill="1" applyBorder="1" applyAlignment="1">
      <alignment horizontal="center" vertical="center" wrapText="1"/>
    </xf>
    <xf numFmtId="9" fontId="9" fillId="0" borderId="17" xfId="1" applyFont="1" applyFill="1" applyBorder="1" applyAlignment="1">
      <alignment horizontal="center" vertical="center" wrapText="1"/>
    </xf>
    <xf numFmtId="9" fontId="9" fillId="0" borderId="26" xfId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14" fontId="9" fillId="0" borderId="26" xfId="0" applyNumberFormat="1" applyFont="1" applyFill="1" applyBorder="1" applyAlignment="1">
      <alignment horizontal="center" vertical="center" wrapText="1"/>
    </xf>
    <xf numFmtId="9" fontId="9" fillId="0" borderId="20" xfId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 vertical="center" wrapText="1"/>
    </xf>
    <xf numFmtId="9" fontId="9" fillId="0" borderId="16" xfId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horizontal="center" vertical="center" wrapText="1"/>
    </xf>
    <xf numFmtId="9" fontId="18" fillId="0" borderId="11" xfId="1" applyFont="1" applyFill="1" applyBorder="1" applyAlignment="1">
      <alignment horizontal="center" vertical="center" wrapText="1"/>
    </xf>
    <xf numFmtId="9" fontId="18" fillId="0" borderId="17" xfId="1" applyFont="1" applyFill="1" applyBorder="1" applyAlignment="1">
      <alignment horizontal="center" vertical="center" wrapText="1"/>
    </xf>
    <xf numFmtId="9" fontId="18" fillId="0" borderId="16" xfId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4" fontId="18" fillId="0" borderId="17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14" fontId="18" fillId="0" borderId="11" xfId="0" applyNumberFormat="1" applyFont="1" applyFill="1" applyBorder="1" applyAlignment="1">
      <alignment horizontal="center" vertical="center" wrapText="1"/>
    </xf>
    <xf numFmtId="14" fontId="18" fillId="0" borderId="17" xfId="0" applyNumberFormat="1" applyFont="1" applyFill="1" applyBorder="1" applyAlignment="1">
      <alignment horizontal="center" vertical="center" wrapText="1"/>
    </xf>
    <xf numFmtId="14" fontId="18" fillId="0" borderId="16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4" fontId="8" fillId="0" borderId="20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3" fontId="8" fillId="0" borderId="42" xfId="0" applyNumberFormat="1" applyFont="1" applyFill="1" applyBorder="1" applyAlignment="1">
      <alignment horizontal="center" vertical="center" wrapText="1"/>
    </xf>
    <xf numFmtId="3" fontId="8" fillId="0" borderId="43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 shrinkToFit="1"/>
    </xf>
    <xf numFmtId="4" fontId="9" fillId="0" borderId="17" xfId="0" applyNumberFormat="1" applyFont="1" applyFill="1" applyBorder="1" applyAlignment="1">
      <alignment horizontal="center" vertical="center" wrapText="1" shrinkToFit="1"/>
    </xf>
    <xf numFmtId="4" fontId="10" fillId="0" borderId="20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4" fontId="8" fillId="0" borderId="25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4" fontId="8" fillId="0" borderId="29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20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14" fontId="14" fillId="0" borderId="4" xfId="2" applyNumberFormat="1" applyFont="1" applyFill="1" applyBorder="1" applyAlignment="1">
      <alignment horizontal="center" vertical="center" wrapText="1" shrinkToFit="1"/>
    </xf>
    <xf numFmtId="14" fontId="13" fillId="0" borderId="0" xfId="0" applyNumberFormat="1" applyFont="1" applyFill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4" fontId="11" fillId="0" borderId="30" xfId="0" applyNumberFormat="1" applyFont="1" applyFill="1" applyBorder="1" applyAlignment="1">
      <alignment horizontal="center" vertical="center" wrapText="1"/>
    </xf>
    <xf numFmtId="14" fontId="11" fillId="0" borderId="3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 shrinkToFit="1"/>
    </xf>
    <xf numFmtId="164" fontId="9" fillId="0" borderId="4" xfId="7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4" fontId="9" fillId="0" borderId="1" xfId="7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2" fillId="0" borderId="36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9" fillId="0" borderId="31" xfId="0" applyNumberFormat="1" applyFont="1" applyFill="1" applyBorder="1" applyAlignment="1">
      <alignment horizontal="center" vertical="center" wrapText="1"/>
    </xf>
    <xf numFmtId="4" fontId="9" fillId="0" borderId="36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 wrapText="1"/>
    </xf>
    <xf numFmtId="14" fontId="9" fillId="0" borderId="4" xfId="7" applyNumberFormat="1" applyFont="1" applyFill="1" applyBorder="1" applyAlignment="1">
      <alignment horizontal="center" vertical="center" wrapText="1"/>
    </xf>
    <xf numFmtId="164" fontId="9" fillId="0" borderId="1" xfId="7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4" fontId="11" fillId="0" borderId="16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11" fillId="0" borderId="4" xfId="2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2" fontId="11" fillId="0" borderId="1" xfId="7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4" fontId="9" fillId="0" borderId="30" xfId="0" applyNumberFormat="1" applyFont="1" applyFill="1" applyBorder="1" applyAlignment="1">
      <alignment horizontal="center" vertical="center" wrapText="1" shrinkToFit="1"/>
    </xf>
    <xf numFmtId="0" fontId="8" fillId="0" borderId="33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14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3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4" fontId="12" fillId="0" borderId="20" xfId="0" applyNumberFormat="1" applyFont="1" applyFill="1" applyBorder="1" applyAlignment="1">
      <alignment horizontal="center" vertical="center" wrapText="1"/>
    </xf>
    <xf numFmtId="4" fontId="12" fillId="0" borderId="17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vertical="center" wrapText="1"/>
    </xf>
    <xf numFmtId="4" fontId="12" fillId="0" borderId="30" xfId="0" applyNumberFormat="1" applyFont="1" applyFill="1" applyBorder="1" applyAlignment="1">
      <alignment horizontal="center" vertical="center" wrapText="1"/>
    </xf>
    <xf numFmtId="4" fontId="11" fillId="0" borderId="31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8" fillId="0" borderId="3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4" fontId="10" fillId="0" borderId="17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4" fontId="9" fillId="0" borderId="2" xfId="0" applyNumberFormat="1" applyFont="1" applyFill="1" applyBorder="1" applyAlignment="1">
      <alignment horizontal="center" vertical="center"/>
    </xf>
    <xf numFmtId="14" fontId="9" fillId="0" borderId="30" xfId="0" applyNumberFormat="1" applyFont="1" applyFill="1" applyBorder="1" applyAlignment="1">
      <alignment horizontal="center" vertical="center"/>
    </xf>
    <xf numFmtId="14" fontId="9" fillId="0" borderId="32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" fontId="11" fillId="0" borderId="29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9" fillId="0" borderId="20" xfId="1" applyNumberFormat="1" applyFont="1" applyFill="1" applyBorder="1" applyAlignment="1">
      <alignment horizontal="center" vertical="center" wrapText="1"/>
    </xf>
    <xf numFmtId="4" fontId="9" fillId="0" borderId="16" xfId="1" applyNumberFormat="1" applyFont="1" applyFill="1" applyBorder="1" applyAlignment="1">
      <alignment horizontal="center" vertical="center" wrapText="1"/>
    </xf>
    <xf numFmtId="4" fontId="9" fillId="0" borderId="30" xfId="1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wrapText="1"/>
    </xf>
    <xf numFmtId="164" fontId="9" fillId="0" borderId="20" xfId="7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</cellXfs>
  <cellStyles count="8">
    <cellStyle name="Обычный" xfId="0" builtinId="0"/>
    <cellStyle name="Обычный 2" xfId="3"/>
    <cellStyle name="Обычный 2 2" xfId="2"/>
    <cellStyle name="Обычный 2 3" xfId="5"/>
    <cellStyle name="Обычный 3" xfId="4"/>
    <cellStyle name="Процентный" xfId="1" builtinId="5"/>
    <cellStyle name="Финансовый" xfId="7" builtinId="3"/>
    <cellStyle name="Финансовый 2" xfId="6"/>
  </cellStyles>
  <dxfs count="0"/>
  <tableStyles count="0" defaultTableStyle="TableStyleMedium2" defaultPivotStyle="PivotStyleLight16"/>
  <colors>
    <mruColors>
      <color rgb="FFF9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\\Rackstation\&#1092;&#1086;&#1085;&#1076;\4.%20&#1054;&#1090;&#1095;&#1077;&#1090;&#1099;%20&#1060;&#1086;&#1085;&#1076;&#1072;\&#1045;&#1078;&#1077;&#1084;&#1077;&#1089;&#1103;&#1095;&#1085;&#1099;&#1081;%20&#1086;&#1090;&#1095;&#1077;&#1090;%20&#1074;%20&#1052;&#1080;&#1085;.%20&#1046;&#1050;&#1061;\10%20&#1057;&#1077;&#1085;&#1090;&#1103;&#1073;&#1088;&#1100;%202016\05.09.2016\&#1056;&#1054;-3%20(&#1054;&#1090;&#1095;&#1077;&#1090;%20&#1046;&#1050;&#1061;%20%202016%20&#1075;&#1086;&#1076;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outlinePr summaryBelow="0"/>
  </sheetPr>
  <dimension ref="A1:BP1237"/>
  <sheetViews>
    <sheetView tabSelected="1" view="pageBreakPreview" zoomScale="70" zoomScaleNormal="70" zoomScaleSheetLayoutView="70" workbookViewId="0">
      <pane ySplit="2" topLeftCell="A3" activePane="bottomLeft" state="frozen"/>
      <selection pane="bottomLeft" activeCell="O2" sqref="O2"/>
    </sheetView>
  </sheetViews>
  <sheetFormatPr defaultColWidth="9.140625" defaultRowHeight="15" outlineLevelRow="1" x14ac:dyDescent="0.25"/>
  <cols>
    <col min="1" max="1" width="9" style="5" customWidth="1"/>
    <col min="2" max="2" width="42.140625" style="5" customWidth="1"/>
    <col min="3" max="3" width="23" style="5" customWidth="1"/>
    <col min="4" max="4" width="22.85546875" style="4" customWidth="1"/>
    <col min="5" max="5" width="27" style="5" customWidth="1"/>
    <col min="6" max="6" width="30.140625" style="5" customWidth="1"/>
    <col min="7" max="7" width="26.7109375" style="4" customWidth="1"/>
    <col min="8" max="8" width="21.140625" style="5" customWidth="1"/>
    <col min="9" max="9" width="21.5703125" style="10" customWidth="1"/>
    <col min="10" max="10" width="21.85546875" style="4" customWidth="1"/>
    <col min="11" max="11" width="20.7109375" style="6" customWidth="1"/>
    <col min="12" max="12" width="13.7109375" style="6" customWidth="1"/>
    <col min="13" max="13" width="16.42578125" style="6" customWidth="1"/>
    <col min="14" max="16384" width="9.140625" style="5"/>
  </cols>
  <sheetData>
    <row r="1" spans="1:16" ht="40.5" customHeight="1" thickBot="1" x14ac:dyDescent="0.3">
      <c r="A1" s="327"/>
      <c r="B1" s="224" t="s">
        <v>674</v>
      </c>
      <c r="C1" s="224"/>
      <c r="D1" s="224"/>
      <c r="E1" s="224"/>
      <c r="F1" s="224"/>
      <c r="G1" s="224"/>
      <c r="H1" s="224"/>
      <c r="I1" s="224"/>
      <c r="J1" s="224"/>
    </row>
    <row r="2" spans="1:16" ht="115.5" customHeight="1" thickBot="1" x14ac:dyDescent="0.3">
      <c r="A2" s="328" t="s">
        <v>0</v>
      </c>
      <c r="B2" s="329" t="s">
        <v>1</v>
      </c>
      <c r="C2" s="329" t="s">
        <v>28</v>
      </c>
      <c r="D2" s="330" t="s">
        <v>123</v>
      </c>
      <c r="E2" s="329" t="s">
        <v>29</v>
      </c>
      <c r="F2" s="329" t="s">
        <v>35</v>
      </c>
      <c r="G2" s="331" t="s">
        <v>36</v>
      </c>
      <c r="H2" s="329" t="s">
        <v>30</v>
      </c>
      <c r="I2" s="15" t="s">
        <v>31</v>
      </c>
      <c r="J2" s="330" t="s">
        <v>34</v>
      </c>
      <c r="N2" s="6"/>
      <c r="O2" s="6"/>
      <c r="P2" s="6"/>
    </row>
    <row r="3" spans="1:16" ht="17.25" customHeight="1" thickBot="1" x14ac:dyDescent="0.3">
      <c r="A3" s="12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4">
        <v>7</v>
      </c>
      <c r="H3" s="13">
        <v>8</v>
      </c>
      <c r="I3" s="13">
        <v>9</v>
      </c>
      <c r="J3" s="13">
        <v>10</v>
      </c>
      <c r="N3" s="6"/>
      <c r="O3" s="6"/>
      <c r="P3" s="6"/>
    </row>
    <row r="4" spans="1:16" ht="29.25" customHeight="1" x14ac:dyDescent="0.25">
      <c r="A4" s="259" t="s">
        <v>32</v>
      </c>
      <c r="B4" s="251"/>
      <c r="C4" s="332"/>
      <c r="D4" s="194">
        <f>D48+D99+D148+D255+D279+D312+D363+D406+D474+D520+D546+D575+D609+D672+D770+D856+D860+D1212</f>
        <v>2029275241.9402199</v>
      </c>
      <c r="E4" s="178"/>
      <c r="F4" s="178"/>
      <c r="G4" s="333">
        <f>G48+G99+G148+G255+G279+G312+G363+G406+G474+G520+G546+G575+G609+G672+G770+G856+G860+G1212</f>
        <v>2022167188.9779091</v>
      </c>
      <c r="H4" s="334"/>
      <c r="I4" s="335"/>
      <c r="J4" s="194">
        <f>J48+J99+J148+J255+J279+J312+J363+J406+J474+J520+J546+J575+J609+J672+J770+J856+J860+J1212</f>
        <v>1452182271.3299999</v>
      </c>
      <c r="N4" s="6"/>
      <c r="O4" s="6"/>
      <c r="P4" s="6"/>
    </row>
    <row r="5" spans="1:16" ht="56.25" customHeight="1" x14ac:dyDescent="0.25">
      <c r="A5" s="265" t="s">
        <v>675</v>
      </c>
      <c r="B5" s="267"/>
      <c r="C5" s="120"/>
      <c r="D5" s="336">
        <f>D4+D1229</f>
        <v>2060766187.5402198</v>
      </c>
      <c r="E5" s="120"/>
      <c r="F5" s="120"/>
      <c r="G5" s="336">
        <f>G4+G1229</f>
        <v>2053881609.808825</v>
      </c>
      <c r="H5" s="120"/>
      <c r="I5" s="120"/>
      <c r="J5" s="336">
        <f>J4+J1229</f>
        <v>1481774948.5799999</v>
      </c>
      <c r="N5" s="6"/>
      <c r="O5" s="6"/>
      <c r="P5" s="6"/>
    </row>
    <row r="6" spans="1:16" ht="29.25" customHeight="1" thickBot="1" x14ac:dyDescent="0.3">
      <c r="A6" s="303" t="s">
        <v>13</v>
      </c>
      <c r="B6" s="224"/>
      <c r="C6" s="224"/>
      <c r="D6" s="224"/>
      <c r="E6" s="224"/>
      <c r="F6" s="224"/>
      <c r="G6" s="224"/>
      <c r="H6" s="224"/>
      <c r="I6" s="224"/>
      <c r="J6" s="224"/>
    </row>
    <row r="7" spans="1:16" s="38" customFormat="1" ht="16.5" customHeight="1" x14ac:dyDescent="0.25">
      <c r="A7" s="270">
        <v>1</v>
      </c>
      <c r="B7" s="326" t="s">
        <v>126</v>
      </c>
      <c r="C7" s="213" t="s">
        <v>5</v>
      </c>
      <c r="D7" s="213">
        <v>1004854.96</v>
      </c>
      <c r="E7" s="258" t="s">
        <v>189</v>
      </c>
      <c r="F7" s="258" t="s">
        <v>188</v>
      </c>
      <c r="G7" s="213">
        <v>1208179.0870921188</v>
      </c>
      <c r="H7" s="187">
        <v>43271</v>
      </c>
      <c r="I7" s="187">
        <v>43250</v>
      </c>
      <c r="J7" s="183">
        <v>1004854.96</v>
      </c>
      <c r="K7" s="7"/>
      <c r="L7" s="7"/>
      <c r="M7" s="7"/>
    </row>
    <row r="8" spans="1:16" ht="15" customHeight="1" outlineLevel="1" x14ac:dyDescent="0.25">
      <c r="A8" s="306"/>
      <c r="B8" s="337"/>
      <c r="C8" s="60" t="s">
        <v>2</v>
      </c>
      <c r="D8" s="60">
        <v>4358083.38</v>
      </c>
      <c r="E8" s="258"/>
      <c r="F8" s="258"/>
      <c r="G8" s="60">
        <v>6249622.3663063953</v>
      </c>
      <c r="H8" s="40">
        <v>43286</v>
      </c>
      <c r="I8" s="40">
        <v>43250</v>
      </c>
      <c r="J8" s="207">
        <v>4358083.38</v>
      </c>
    </row>
    <row r="9" spans="1:16" ht="15" customHeight="1" outlineLevel="1" x14ac:dyDescent="0.25">
      <c r="A9" s="306"/>
      <c r="B9" s="337"/>
      <c r="C9" s="60" t="s">
        <v>3</v>
      </c>
      <c r="D9" s="60">
        <v>633547.9</v>
      </c>
      <c r="E9" s="258"/>
      <c r="F9" s="258"/>
      <c r="G9" s="60">
        <v>689890.49686824612</v>
      </c>
      <c r="H9" s="40">
        <v>43271</v>
      </c>
      <c r="I9" s="40">
        <v>43250</v>
      </c>
      <c r="J9" s="207">
        <v>633547.9</v>
      </c>
    </row>
    <row r="10" spans="1:16" ht="15" customHeight="1" outlineLevel="1" x14ac:dyDescent="0.25">
      <c r="A10" s="306"/>
      <c r="B10" s="337"/>
      <c r="C10" s="60" t="s">
        <v>4</v>
      </c>
      <c r="D10" s="60">
        <v>657401.59999999998</v>
      </c>
      <c r="E10" s="258"/>
      <c r="F10" s="258"/>
      <c r="G10" s="60">
        <v>582499.83585338306</v>
      </c>
      <c r="H10" s="40">
        <v>43271</v>
      </c>
      <c r="I10" s="40">
        <v>43250</v>
      </c>
      <c r="J10" s="207">
        <v>657401.59999999998</v>
      </c>
    </row>
    <row r="11" spans="1:16" ht="16.5" outlineLevel="1" x14ac:dyDescent="0.25">
      <c r="A11" s="306"/>
      <c r="B11" s="337"/>
      <c r="C11" s="60" t="s">
        <v>7</v>
      </c>
      <c r="D11" s="60">
        <v>5966264.0800000001</v>
      </c>
      <c r="E11" s="258"/>
      <c r="F11" s="258"/>
      <c r="G11" s="60">
        <v>6148005.9113762015</v>
      </c>
      <c r="H11" s="40">
        <v>43281</v>
      </c>
      <c r="I11" s="40">
        <v>43301</v>
      </c>
      <c r="J11" s="207">
        <v>5966264.0800000001</v>
      </c>
    </row>
    <row r="12" spans="1:16" ht="16.5" outlineLevel="1" x14ac:dyDescent="0.25">
      <c r="A12" s="306"/>
      <c r="B12" s="337"/>
      <c r="C12" s="60" t="s">
        <v>8</v>
      </c>
      <c r="D12" s="60">
        <v>8625029.4600000009</v>
      </c>
      <c r="E12" s="254"/>
      <c r="F12" s="254"/>
      <c r="G12" s="60">
        <v>9413780.6110051218</v>
      </c>
      <c r="H12" s="40">
        <v>43306</v>
      </c>
      <c r="I12" s="40">
        <v>43286</v>
      </c>
      <c r="J12" s="207">
        <v>8625029.4600000009</v>
      </c>
    </row>
    <row r="13" spans="1:16" s="38" customFormat="1" ht="17.25" outlineLevel="1" thickBot="1" x14ac:dyDescent="0.3">
      <c r="A13" s="255" t="s">
        <v>10</v>
      </c>
      <c r="B13" s="225"/>
      <c r="C13" s="37"/>
      <c r="D13" s="37">
        <f>SUM(D7:D12)</f>
        <v>21245181.380000003</v>
      </c>
      <c r="E13" s="17"/>
      <c r="F13" s="17"/>
      <c r="G13" s="18">
        <f>SUM(G7:G12)</f>
        <v>24291978.308501467</v>
      </c>
      <c r="H13" s="17"/>
      <c r="I13" s="19"/>
      <c r="J13" s="20">
        <f>SUM(J7:J12)</f>
        <v>21245181.380000003</v>
      </c>
      <c r="K13" s="7"/>
      <c r="L13" s="7"/>
      <c r="M13" s="7"/>
    </row>
    <row r="14" spans="1:16" s="38" customFormat="1" ht="55.5" customHeight="1" x14ac:dyDescent="0.25">
      <c r="A14" s="121">
        <v>2</v>
      </c>
      <c r="B14" s="126" t="s">
        <v>59</v>
      </c>
      <c r="C14" s="58" t="s">
        <v>7</v>
      </c>
      <c r="D14" s="58">
        <v>3180629.82</v>
      </c>
      <c r="E14" s="216" t="s">
        <v>189</v>
      </c>
      <c r="F14" s="61" t="s">
        <v>188</v>
      </c>
      <c r="G14" s="338">
        <v>3335537.7980436897</v>
      </c>
      <c r="H14" s="339">
        <v>43271</v>
      </c>
      <c r="I14" s="340">
        <v>43294</v>
      </c>
      <c r="J14" s="59">
        <v>3180629.82</v>
      </c>
      <c r="K14" s="7"/>
      <c r="L14" s="7"/>
      <c r="M14" s="7"/>
    </row>
    <row r="15" spans="1:16" s="38" customFormat="1" ht="17.25" outlineLevel="1" thickBot="1" x14ac:dyDescent="0.3">
      <c r="A15" s="255" t="s">
        <v>10</v>
      </c>
      <c r="B15" s="225"/>
      <c r="C15" s="37"/>
      <c r="D15" s="37">
        <f>SUM(D14)</f>
        <v>3180629.82</v>
      </c>
      <c r="E15" s="17"/>
      <c r="F15" s="17"/>
      <c r="G15" s="18">
        <f>SUM(G14)</f>
        <v>3335537.7980436897</v>
      </c>
      <c r="H15" s="197"/>
      <c r="I15" s="22"/>
      <c r="J15" s="37">
        <f>J14</f>
        <v>3180629.82</v>
      </c>
      <c r="K15" s="7"/>
      <c r="L15" s="7"/>
      <c r="M15" s="7"/>
    </row>
    <row r="16" spans="1:16" s="38" customFormat="1" ht="49.5" customHeight="1" x14ac:dyDescent="0.25">
      <c r="A16" s="121">
        <v>3</v>
      </c>
      <c r="B16" s="126" t="s">
        <v>58</v>
      </c>
      <c r="C16" s="58" t="s">
        <v>7</v>
      </c>
      <c r="D16" s="59">
        <v>5928257.46</v>
      </c>
      <c r="E16" s="216" t="s">
        <v>189</v>
      </c>
      <c r="F16" s="61" t="s">
        <v>188</v>
      </c>
      <c r="G16" s="64">
        <v>6231376.4334548404</v>
      </c>
      <c r="H16" s="62">
        <v>43291</v>
      </c>
      <c r="I16" s="62">
        <v>43301</v>
      </c>
      <c r="J16" s="59">
        <v>5928257.46</v>
      </c>
      <c r="K16" s="7"/>
      <c r="L16" s="7"/>
      <c r="M16" s="7"/>
    </row>
    <row r="17" spans="1:13" s="38" customFormat="1" ht="17.25" outlineLevel="1" thickBot="1" x14ac:dyDescent="0.3">
      <c r="A17" s="255" t="s">
        <v>10</v>
      </c>
      <c r="B17" s="225"/>
      <c r="C17" s="37"/>
      <c r="D17" s="37">
        <f>SUM(D16)</f>
        <v>5928257.46</v>
      </c>
      <c r="E17" s="17"/>
      <c r="F17" s="17"/>
      <c r="G17" s="18">
        <f>SUM(G16)</f>
        <v>6231376.4334548404</v>
      </c>
      <c r="H17" s="17"/>
      <c r="I17" s="22"/>
      <c r="J17" s="37">
        <f>J16</f>
        <v>5928257.46</v>
      </c>
      <c r="K17" s="7"/>
      <c r="L17" s="7"/>
      <c r="M17" s="7"/>
    </row>
    <row r="18" spans="1:13" s="38" customFormat="1" ht="33" outlineLevel="1" x14ac:dyDescent="0.25">
      <c r="A18" s="251">
        <v>4</v>
      </c>
      <c r="B18" s="271" t="s">
        <v>271</v>
      </c>
      <c r="C18" s="58" t="s">
        <v>7</v>
      </c>
      <c r="D18" s="58">
        <v>3195546.6074858899</v>
      </c>
      <c r="E18" s="123" t="s">
        <v>433</v>
      </c>
      <c r="F18" s="123" t="s">
        <v>188</v>
      </c>
      <c r="G18" s="338">
        <v>2778736.1804225068</v>
      </c>
      <c r="H18" s="341">
        <v>43424</v>
      </c>
      <c r="I18" s="342">
        <v>43442</v>
      </c>
      <c r="J18" s="338">
        <v>2724250.66</v>
      </c>
      <c r="K18" s="7"/>
      <c r="L18" s="7"/>
      <c r="M18" s="7"/>
    </row>
    <row r="19" spans="1:13" s="38" customFormat="1" ht="33" outlineLevel="1" x14ac:dyDescent="0.25">
      <c r="A19" s="252"/>
      <c r="B19" s="272"/>
      <c r="C19" s="60" t="s">
        <v>269</v>
      </c>
      <c r="D19" s="60">
        <v>95456.23</v>
      </c>
      <c r="E19" s="216" t="s">
        <v>388</v>
      </c>
      <c r="F19" s="216" t="s">
        <v>188</v>
      </c>
      <c r="G19" s="60">
        <v>95456.23</v>
      </c>
      <c r="H19" s="40">
        <v>43314</v>
      </c>
      <c r="I19" s="77">
        <v>43311</v>
      </c>
      <c r="J19" s="60">
        <v>95456.23</v>
      </c>
      <c r="K19" s="7"/>
      <c r="L19" s="7"/>
      <c r="M19" s="7"/>
    </row>
    <row r="20" spans="1:13" s="38" customFormat="1" ht="20.25" customHeight="1" outlineLevel="1" x14ac:dyDescent="0.25">
      <c r="A20" s="321"/>
      <c r="B20" s="273"/>
      <c r="C20" s="60" t="s">
        <v>270</v>
      </c>
      <c r="D20" s="60">
        <v>9281.0396490877501</v>
      </c>
      <c r="E20" s="193"/>
      <c r="F20" s="193"/>
      <c r="G20" s="154"/>
      <c r="H20" s="193"/>
      <c r="I20" s="125"/>
      <c r="J20" s="154"/>
      <c r="K20" s="7"/>
      <c r="L20" s="7"/>
      <c r="M20" s="7"/>
    </row>
    <row r="21" spans="1:13" s="38" customFormat="1" ht="20.25" customHeight="1" outlineLevel="1" thickBot="1" x14ac:dyDescent="0.3">
      <c r="A21" s="255" t="s">
        <v>10</v>
      </c>
      <c r="B21" s="225"/>
      <c r="C21" s="37"/>
      <c r="D21" s="37">
        <f>SUM(D18:D20)</f>
        <v>3300283.8771349778</v>
      </c>
      <c r="E21" s="109"/>
      <c r="F21" s="109"/>
      <c r="G21" s="18">
        <f>G18+G19</f>
        <v>2874192.4104225067</v>
      </c>
      <c r="H21" s="109"/>
      <c r="I21" s="110"/>
      <c r="J21" s="18">
        <f>J18+J19+J20</f>
        <v>2819706.89</v>
      </c>
      <c r="K21" s="7"/>
      <c r="L21" s="7"/>
      <c r="M21" s="7"/>
    </row>
    <row r="22" spans="1:13" s="38" customFormat="1" ht="33" outlineLevel="1" x14ac:dyDescent="0.25">
      <c r="A22" s="268">
        <v>5</v>
      </c>
      <c r="B22" s="271" t="s">
        <v>272</v>
      </c>
      <c r="C22" s="58" t="s">
        <v>7</v>
      </c>
      <c r="D22" s="212">
        <v>9856151.5637254305</v>
      </c>
      <c r="E22" s="123" t="s">
        <v>433</v>
      </c>
      <c r="F22" s="123" t="s">
        <v>188</v>
      </c>
      <c r="G22" s="343">
        <v>8570566.5800000001</v>
      </c>
      <c r="H22" s="47">
        <v>43439</v>
      </c>
      <c r="I22" s="344">
        <v>43458</v>
      </c>
      <c r="J22" s="343">
        <v>8472460.1799999997</v>
      </c>
      <c r="K22" s="7"/>
      <c r="L22" s="7"/>
      <c r="M22" s="7"/>
    </row>
    <row r="23" spans="1:13" s="38" customFormat="1" ht="33" outlineLevel="1" x14ac:dyDescent="0.25">
      <c r="A23" s="269"/>
      <c r="B23" s="272"/>
      <c r="C23" s="60" t="s">
        <v>269</v>
      </c>
      <c r="D23" s="60">
        <v>313806.12</v>
      </c>
      <c r="E23" s="216" t="s">
        <v>388</v>
      </c>
      <c r="F23" s="216" t="s">
        <v>188</v>
      </c>
      <c r="G23" s="60">
        <v>313806.12</v>
      </c>
      <c r="H23" s="40">
        <v>43314</v>
      </c>
      <c r="I23" s="77">
        <v>43311</v>
      </c>
      <c r="J23" s="60">
        <v>313806.12</v>
      </c>
      <c r="K23" s="7"/>
      <c r="L23" s="7"/>
      <c r="M23" s="7"/>
    </row>
    <row r="24" spans="1:13" s="38" customFormat="1" ht="35.25" customHeight="1" outlineLevel="1" x14ac:dyDescent="0.25">
      <c r="A24" s="269"/>
      <c r="B24" s="273"/>
      <c r="C24" s="60" t="s">
        <v>270</v>
      </c>
      <c r="D24" s="60">
        <v>26729.394189372699</v>
      </c>
      <c r="E24" s="193"/>
      <c r="F24" s="193"/>
      <c r="G24" s="154"/>
      <c r="H24" s="193"/>
      <c r="I24" s="125"/>
      <c r="J24" s="60">
        <v>10000</v>
      </c>
      <c r="K24" s="7"/>
      <c r="L24" s="7"/>
      <c r="M24" s="7"/>
    </row>
    <row r="25" spans="1:13" s="38" customFormat="1" ht="20.25" customHeight="1" outlineLevel="1" thickBot="1" x14ac:dyDescent="0.3">
      <c r="A25" s="255" t="s">
        <v>10</v>
      </c>
      <c r="B25" s="225"/>
      <c r="C25" s="37"/>
      <c r="D25" s="37">
        <f>SUM(D22:D24)</f>
        <v>10196687.077914802</v>
      </c>
      <c r="E25" s="109"/>
      <c r="F25" s="109"/>
      <c r="G25" s="18">
        <f>G22+G23+G24</f>
        <v>8884372.6999999993</v>
      </c>
      <c r="H25" s="109"/>
      <c r="I25" s="110"/>
      <c r="J25" s="18">
        <f>J22+J23+J24</f>
        <v>8796266.2999999989</v>
      </c>
      <c r="K25" s="7"/>
      <c r="L25" s="7"/>
      <c r="M25" s="7"/>
    </row>
    <row r="26" spans="1:13" s="38" customFormat="1" ht="33" outlineLevel="1" x14ac:dyDescent="0.25">
      <c r="A26" s="273">
        <v>6</v>
      </c>
      <c r="B26" s="273" t="s">
        <v>273</v>
      </c>
      <c r="C26" s="213" t="s">
        <v>7</v>
      </c>
      <c r="D26" s="213">
        <v>5621575.9953609202</v>
      </c>
      <c r="E26" s="123" t="s">
        <v>433</v>
      </c>
      <c r="F26" s="123" t="s">
        <v>188</v>
      </c>
      <c r="G26" s="213">
        <v>4888326.95</v>
      </c>
      <c r="H26" s="187">
        <v>43424</v>
      </c>
      <c r="I26" s="148">
        <v>43442</v>
      </c>
      <c r="J26" s="213">
        <v>4792468.5199999996</v>
      </c>
      <c r="K26" s="7"/>
      <c r="L26" s="7"/>
      <c r="M26" s="7"/>
    </row>
    <row r="27" spans="1:13" s="38" customFormat="1" ht="33" outlineLevel="1" x14ac:dyDescent="0.25">
      <c r="A27" s="315"/>
      <c r="B27" s="315"/>
      <c r="C27" s="60" t="s">
        <v>269</v>
      </c>
      <c r="D27" s="60">
        <v>97593.2</v>
      </c>
      <c r="E27" s="216" t="s">
        <v>388</v>
      </c>
      <c r="F27" s="216" t="s">
        <v>188</v>
      </c>
      <c r="G27" s="60">
        <v>97593.2</v>
      </c>
      <c r="H27" s="40">
        <v>43314</v>
      </c>
      <c r="I27" s="77">
        <v>43311</v>
      </c>
      <c r="J27" s="60">
        <v>97593.2</v>
      </c>
      <c r="K27" s="7"/>
      <c r="L27" s="7"/>
      <c r="M27" s="7"/>
    </row>
    <row r="28" spans="1:13" s="38" customFormat="1" ht="20.25" customHeight="1" outlineLevel="1" x14ac:dyDescent="0.25">
      <c r="A28" s="315"/>
      <c r="B28" s="315"/>
      <c r="C28" s="60" t="s">
        <v>270</v>
      </c>
      <c r="D28" s="60">
        <v>11137.247578905301</v>
      </c>
      <c r="E28" s="193"/>
      <c r="F28" s="193"/>
      <c r="G28" s="154"/>
      <c r="H28" s="193"/>
      <c r="I28" s="125"/>
      <c r="J28" s="154"/>
      <c r="K28" s="7"/>
      <c r="L28" s="7"/>
      <c r="M28" s="7"/>
    </row>
    <row r="29" spans="1:13" s="38" customFormat="1" ht="20.25" customHeight="1" outlineLevel="1" thickBot="1" x14ac:dyDescent="0.3">
      <c r="A29" s="255" t="s">
        <v>10</v>
      </c>
      <c r="B29" s="225"/>
      <c r="C29" s="37"/>
      <c r="D29" s="37">
        <f>SUM(D26:D28)</f>
        <v>5730306.4429398254</v>
      </c>
      <c r="E29" s="109"/>
      <c r="F29" s="109"/>
      <c r="G29" s="18">
        <f>G26+G27+G28</f>
        <v>4985920.1500000004</v>
      </c>
      <c r="H29" s="109"/>
      <c r="I29" s="110"/>
      <c r="J29" s="18">
        <f>J26+J27+J28</f>
        <v>4890061.72</v>
      </c>
      <c r="K29" s="7"/>
      <c r="L29" s="7"/>
      <c r="M29" s="7"/>
    </row>
    <row r="30" spans="1:13" s="38" customFormat="1" ht="33" outlineLevel="1" x14ac:dyDescent="0.25">
      <c r="A30" s="268">
        <v>7</v>
      </c>
      <c r="B30" s="271" t="s">
        <v>274</v>
      </c>
      <c r="C30" s="213" t="s">
        <v>7</v>
      </c>
      <c r="D30" s="212">
        <v>6328899.1231257403</v>
      </c>
      <c r="E30" s="123" t="s">
        <v>433</v>
      </c>
      <c r="F30" s="123" t="s">
        <v>188</v>
      </c>
      <c r="G30" s="343">
        <v>5503390.54</v>
      </c>
      <c r="H30" s="47">
        <v>43424</v>
      </c>
      <c r="I30" s="344">
        <v>43458</v>
      </c>
      <c r="J30" s="343">
        <v>5395481.5599999996</v>
      </c>
      <c r="K30" s="7"/>
      <c r="L30" s="7"/>
      <c r="M30" s="7"/>
    </row>
    <row r="31" spans="1:13" s="38" customFormat="1" ht="33" outlineLevel="1" x14ac:dyDescent="0.25">
      <c r="A31" s="269"/>
      <c r="B31" s="272"/>
      <c r="C31" s="60" t="s">
        <v>269</v>
      </c>
      <c r="D31" s="60">
        <v>289112.43</v>
      </c>
      <c r="E31" s="216" t="s">
        <v>388</v>
      </c>
      <c r="F31" s="216" t="s">
        <v>188</v>
      </c>
      <c r="G31" s="60">
        <v>289112.43</v>
      </c>
      <c r="H31" s="40">
        <v>43314</v>
      </c>
      <c r="I31" s="77">
        <v>43311</v>
      </c>
      <c r="J31" s="60">
        <v>289112.43</v>
      </c>
      <c r="K31" s="7"/>
      <c r="L31" s="7"/>
      <c r="M31" s="7"/>
    </row>
    <row r="32" spans="1:13" s="38" customFormat="1" ht="20.25" customHeight="1" outlineLevel="1" x14ac:dyDescent="0.25">
      <c r="A32" s="269"/>
      <c r="B32" s="272"/>
      <c r="C32" s="60" t="s">
        <v>270</v>
      </c>
      <c r="D32" s="60">
        <v>19868.849680767002</v>
      </c>
      <c r="E32" s="193"/>
      <c r="F32" s="193"/>
      <c r="G32" s="154"/>
      <c r="H32" s="193"/>
      <c r="I32" s="76"/>
      <c r="J32" s="154"/>
      <c r="K32" s="7"/>
      <c r="L32" s="7"/>
      <c r="M32" s="7"/>
    </row>
    <row r="33" spans="1:13" s="38" customFormat="1" ht="20.25" customHeight="1" outlineLevel="1" thickBot="1" x14ac:dyDescent="0.3">
      <c r="A33" s="255" t="s">
        <v>10</v>
      </c>
      <c r="B33" s="225"/>
      <c r="C33" s="37"/>
      <c r="D33" s="37">
        <f>SUM(D30:D32)</f>
        <v>6637880.4028065074</v>
      </c>
      <c r="E33" s="17"/>
      <c r="F33" s="17"/>
      <c r="G33" s="37">
        <f>G30+G31+G32</f>
        <v>5792502.9699999997</v>
      </c>
      <c r="H33" s="17"/>
      <c r="I33" s="22"/>
      <c r="J33" s="37">
        <f>J30+J31+J32</f>
        <v>5684593.9899999993</v>
      </c>
      <c r="K33" s="7"/>
      <c r="L33" s="7"/>
      <c r="M33" s="7"/>
    </row>
    <row r="34" spans="1:13" s="38" customFormat="1" ht="33" outlineLevel="1" x14ac:dyDescent="0.25">
      <c r="A34" s="268">
        <v>8</v>
      </c>
      <c r="B34" s="271" t="s">
        <v>275</v>
      </c>
      <c r="C34" s="213" t="s">
        <v>7</v>
      </c>
      <c r="D34" s="212">
        <v>2003408.97180203</v>
      </c>
      <c r="E34" s="123" t="s">
        <v>433</v>
      </c>
      <c r="F34" s="123" t="s">
        <v>188</v>
      </c>
      <c r="G34" s="343">
        <v>1742094.76</v>
      </c>
      <c r="H34" s="47">
        <v>43419</v>
      </c>
      <c r="I34" s="344">
        <v>43442</v>
      </c>
      <c r="J34" s="343">
        <v>1707927.28</v>
      </c>
      <c r="K34" s="7"/>
      <c r="L34" s="7"/>
      <c r="M34" s="7"/>
    </row>
    <row r="35" spans="1:13" s="38" customFormat="1" ht="33" outlineLevel="1" x14ac:dyDescent="0.25">
      <c r="A35" s="269"/>
      <c r="B35" s="272"/>
      <c r="C35" s="60" t="s">
        <v>269</v>
      </c>
      <c r="D35" s="60">
        <v>92003.9</v>
      </c>
      <c r="E35" s="216" t="s">
        <v>388</v>
      </c>
      <c r="F35" s="216" t="s">
        <v>188</v>
      </c>
      <c r="G35" s="60">
        <v>92003.9</v>
      </c>
      <c r="H35" s="40">
        <v>43314</v>
      </c>
      <c r="I35" s="77">
        <v>43311</v>
      </c>
      <c r="J35" s="60">
        <v>92003.9</v>
      </c>
      <c r="K35" s="7"/>
      <c r="L35" s="7"/>
      <c r="M35" s="7"/>
    </row>
    <row r="36" spans="1:13" s="38" customFormat="1" ht="20.25" customHeight="1" outlineLevel="1" x14ac:dyDescent="0.25">
      <c r="A36" s="269"/>
      <c r="B36" s="272"/>
      <c r="C36" s="60" t="s">
        <v>270</v>
      </c>
      <c r="D36" s="60">
        <v>5568.6237894526503</v>
      </c>
      <c r="E36" s="193"/>
      <c r="F36" s="193"/>
      <c r="G36" s="154"/>
      <c r="H36" s="193"/>
      <c r="I36" s="125"/>
      <c r="J36" s="154"/>
      <c r="K36" s="7"/>
      <c r="L36" s="7"/>
      <c r="M36" s="7"/>
    </row>
    <row r="37" spans="1:13" s="38" customFormat="1" ht="20.25" customHeight="1" outlineLevel="1" thickBot="1" x14ac:dyDescent="0.3">
      <c r="A37" s="255" t="s">
        <v>10</v>
      </c>
      <c r="B37" s="225"/>
      <c r="C37" s="37"/>
      <c r="D37" s="37">
        <f>SUM(D34:D36)</f>
        <v>2100981.4955914826</v>
      </c>
      <c r="E37" s="17"/>
      <c r="F37" s="17"/>
      <c r="G37" s="37">
        <f>G34+G35+G36</f>
        <v>1834098.66</v>
      </c>
      <c r="H37" s="17"/>
      <c r="I37" s="22"/>
      <c r="J37" s="37">
        <f>J35+J34+J36</f>
        <v>1799931.18</v>
      </c>
      <c r="K37" s="7"/>
      <c r="L37" s="7"/>
      <c r="M37" s="7"/>
    </row>
    <row r="38" spans="1:13" ht="34.5" customHeight="1" outlineLevel="1" x14ac:dyDescent="0.25">
      <c r="A38" s="129"/>
      <c r="B38" s="118" t="s">
        <v>124</v>
      </c>
      <c r="C38" s="118"/>
      <c r="D38" s="126">
        <v>954665.794498228</v>
      </c>
      <c r="E38" s="123"/>
      <c r="F38" s="123"/>
      <c r="G38" s="107">
        <f>G39+G40+G41+G42+G43</f>
        <v>1342477.26</v>
      </c>
      <c r="H38" s="123"/>
      <c r="I38" s="108"/>
      <c r="J38" s="107">
        <f>J39+J40+J41+J42+J43</f>
        <v>1091875.56</v>
      </c>
    </row>
    <row r="39" spans="1:13" ht="49.5" customHeight="1" outlineLevel="1" x14ac:dyDescent="0.25">
      <c r="A39" s="144">
        <v>1</v>
      </c>
      <c r="B39" s="130" t="s">
        <v>491</v>
      </c>
      <c r="C39" s="130" t="s">
        <v>269</v>
      </c>
      <c r="D39" s="60"/>
      <c r="E39" s="345" t="s">
        <v>496</v>
      </c>
      <c r="F39" s="345" t="s">
        <v>188</v>
      </c>
      <c r="G39" s="60">
        <v>93129.29</v>
      </c>
      <c r="H39" s="233">
        <v>43407</v>
      </c>
      <c r="I39" s="77">
        <v>43460</v>
      </c>
      <c r="J39" s="60">
        <v>93129.29</v>
      </c>
    </row>
    <row r="40" spans="1:13" ht="48.75" customHeight="1" outlineLevel="1" x14ac:dyDescent="0.25">
      <c r="A40" s="144">
        <v>2</v>
      </c>
      <c r="B40" s="130" t="s">
        <v>492</v>
      </c>
      <c r="C40" s="130" t="s">
        <v>269</v>
      </c>
      <c r="D40" s="60"/>
      <c r="E40" s="258"/>
      <c r="F40" s="258"/>
      <c r="G40" s="60">
        <v>258916.24</v>
      </c>
      <c r="H40" s="258"/>
      <c r="I40" s="77">
        <v>43460</v>
      </c>
      <c r="J40" s="60">
        <v>8314.5400000000009</v>
      </c>
    </row>
    <row r="41" spans="1:13" ht="49.5" customHeight="1" outlineLevel="1" x14ac:dyDescent="0.25">
      <c r="A41" s="144">
        <v>3</v>
      </c>
      <c r="B41" s="130" t="s">
        <v>493</v>
      </c>
      <c r="C41" s="130" t="s">
        <v>269</v>
      </c>
      <c r="D41" s="60"/>
      <c r="E41" s="258"/>
      <c r="F41" s="258"/>
      <c r="G41" s="60">
        <v>397290.96</v>
      </c>
      <c r="H41" s="258"/>
      <c r="I41" s="77">
        <v>43460</v>
      </c>
      <c r="J41" s="60">
        <v>397290.96</v>
      </c>
    </row>
    <row r="42" spans="1:13" ht="54" customHeight="1" outlineLevel="1" x14ac:dyDescent="0.25">
      <c r="A42" s="144">
        <v>4</v>
      </c>
      <c r="B42" s="130" t="s">
        <v>494</v>
      </c>
      <c r="C42" s="130" t="s">
        <v>269</v>
      </c>
      <c r="D42" s="60"/>
      <c r="E42" s="258"/>
      <c r="F42" s="258"/>
      <c r="G42" s="60">
        <v>417411.69</v>
      </c>
      <c r="H42" s="258"/>
      <c r="I42" s="77">
        <v>43460</v>
      </c>
      <c r="J42" s="60">
        <v>417411.69</v>
      </c>
    </row>
    <row r="43" spans="1:13" ht="53.25" customHeight="1" outlineLevel="1" x14ac:dyDescent="0.25">
      <c r="A43" s="144">
        <v>5</v>
      </c>
      <c r="B43" s="130" t="s">
        <v>495</v>
      </c>
      <c r="C43" s="130" t="s">
        <v>269</v>
      </c>
      <c r="D43" s="60"/>
      <c r="E43" s="254"/>
      <c r="F43" s="254"/>
      <c r="G43" s="60">
        <v>175729.08</v>
      </c>
      <c r="H43" s="254"/>
      <c r="I43" s="77">
        <v>43460</v>
      </c>
      <c r="J43" s="60">
        <v>175729.08</v>
      </c>
    </row>
    <row r="44" spans="1:13" ht="28.5" customHeight="1" outlineLevel="1" x14ac:dyDescent="0.25">
      <c r="A44" s="144"/>
      <c r="B44" s="301" t="s">
        <v>125</v>
      </c>
      <c r="C44" s="302"/>
      <c r="D44" s="67">
        <v>600000</v>
      </c>
      <c r="E44" s="68"/>
      <c r="F44" s="68"/>
      <c r="G44" s="67"/>
      <c r="H44" s="68"/>
      <c r="I44" s="69"/>
      <c r="J44" s="67">
        <f>J45+J46+J47</f>
        <v>30000</v>
      </c>
    </row>
    <row r="45" spans="1:13" ht="28.5" customHeight="1" outlineLevel="1" x14ac:dyDescent="0.25">
      <c r="A45" s="144">
        <v>1</v>
      </c>
      <c r="B45" s="130" t="s">
        <v>493</v>
      </c>
      <c r="C45" s="130" t="s">
        <v>270</v>
      </c>
      <c r="D45" s="154"/>
      <c r="E45" s="216"/>
      <c r="F45" s="216"/>
      <c r="G45" s="154"/>
      <c r="H45" s="216"/>
      <c r="I45" s="125"/>
      <c r="J45" s="60">
        <v>10000</v>
      </c>
    </row>
    <row r="46" spans="1:13" ht="28.5" customHeight="1" outlineLevel="1" x14ac:dyDescent="0.25">
      <c r="A46" s="144">
        <v>2</v>
      </c>
      <c r="B46" s="130" t="s">
        <v>494</v>
      </c>
      <c r="C46" s="130" t="s">
        <v>270</v>
      </c>
      <c r="D46" s="154"/>
      <c r="E46" s="216"/>
      <c r="F46" s="216"/>
      <c r="G46" s="154"/>
      <c r="H46" s="216"/>
      <c r="I46" s="125"/>
      <c r="J46" s="60">
        <v>10000</v>
      </c>
    </row>
    <row r="47" spans="1:13" ht="28.5" customHeight="1" outlineLevel="1" x14ac:dyDescent="0.25">
      <c r="A47" s="202">
        <v>3</v>
      </c>
      <c r="B47" s="346" t="s">
        <v>491</v>
      </c>
      <c r="C47" s="130" t="s">
        <v>270</v>
      </c>
      <c r="D47" s="66"/>
      <c r="E47" s="65"/>
      <c r="F47" s="65"/>
      <c r="G47" s="66"/>
      <c r="H47" s="65"/>
      <c r="I47" s="344">
        <v>43453</v>
      </c>
      <c r="J47" s="343">
        <v>10000</v>
      </c>
    </row>
    <row r="48" spans="1:13" ht="39" customHeight="1" outlineLevel="1" thickBot="1" x14ac:dyDescent="0.3">
      <c r="A48" s="310" t="s">
        <v>11</v>
      </c>
      <c r="B48" s="311"/>
      <c r="C48" s="347"/>
      <c r="D48" s="163">
        <f>D13+D15+D17+D38+D44+D21+D25+D29+D33+D37</f>
        <v>59874873.750885829</v>
      </c>
      <c r="E48" s="163">
        <f>E13+E15+E17+E38+E44</f>
        <v>0</v>
      </c>
      <c r="F48" s="163">
        <f>F13+F15+F17+F38+F44</f>
        <v>0</v>
      </c>
      <c r="G48" s="163">
        <f>G13+G15+G17+G38+G44+G21+G25+G29+G33+G37</f>
        <v>59572456.690422498</v>
      </c>
      <c r="H48" s="163">
        <f>H13+H15+H17+H38+H44</f>
        <v>0</v>
      </c>
      <c r="I48" s="163">
        <f>I13+I15+I17+I38+I44</f>
        <v>0</v>
      </c>
      <c r="J48" s="163">
        <f>J13+J15+J17+J38+J44+J21+J25+J29+J33+J37</f>
        <v>55466504.299999997</v>
      </c>
    </row>
    <row r="49" spans="1:13" s="38" customFormat="1" ht="24.75" customHeight="1" thickBot="1" x14ac:dyDescent="0.3">
      <c r="A49" s="304" t="s">
        <v>12</v>
      </c>
      <c r="B49" s="226"/>
      <c r="C49" s="226"/>
      <c r="D49" s="226"/>
      <c r="E49" s="305"/>
      <c r="F49" s="305"/>
      <c r="G49" s="305"/>
      <c r="H49" s="305"/>
      <c r="I49" s="226"/>
      <c r="J49" s="226"/>
      <c r="K49" s="7"/>
      <c r="L49" s="7"/>
      <c r="M49" s="7"/>
    </row>
    <row r="50" spans="1:13" s="38" customFormat="1" ht="39.75" customHeight="1" x14ac:dyDescent="0.25">
      <c r="A50" s="177">
        <v>1</v>
      </c>
      <c r="B50" s="184" t="s">
        <v>44</v>
      </c>
      <c r="C50" s="180" t="s">
        <v>8</v>
      </c>
      <c r="D50" s="183">
        <v>6848301</v>
      </c>
      <c r="E50" s="61" t="s">
        <v>190</v>
      </c>
      <c r="F50" s="61" t="s">
        <v>191</v>
      </c>
      <c r="G50" s="59">
        <v>5706918.3343206132</v>
      </c>
      <c r="H50" s="62">
        <v>43281</v>
      </c>
      <c r="I50" s="187">
        <v>43453</v>
      </c>
      <c r="J50" s="183">
        <v>4455134.91</v>
      </c>
      <c r="K50" s="6"/>
      <c r="L50" s="7"/>
      <c r="M50" s="7"/>
    </row>
    <row r="51" spans="1:13" ht="17.25" outlineLevel="1" thickBot="1" x14ac:dyDescent="0.3">
      <c r="A51" s="255" t="s">
        <v>10</v>
      </c>
      <c r="B51" s="225"/>
      <c r="C51" s="26"/>
      <c r="D51" s="20">
        <f>SUM(D50:D50)</f>
        <v>6848301</v>
      </c>
      <c r="E51" s="17"/>
      <c r="F51" s="17"/>
      <c r="G51" s="20">
        <f>SUM(G50:G50)</f>
        <v>5706918.3343206132</v>
      </c>
      <c r="H51" s="17"/>
      <c r="I51" s="19"/>
      <c r="J51" s="20">
        <f>SUM(J50:J50)</f>
        <v>4455134.91</v>
      </c>
      <c r="K51" s="7"/>
    </row>
    <row r="52" spans="1:13" s="38" customFormat="1" ht="42.75" customHeight="1" x14ac:dyDescent="0.25">
      <c r="A52" s="177">
        <v>2</v>
      </c>
      <c r="B52" s="184" t="s">
        <v>6</v>
      </c>
      <c r="C52" s="180" t="s">
        <v>8</v>
      </c>
      <c r="D52" s="183">
        <v>5204289.95</v>
      </c>
      <c r="E52" s="216" t="s">
        <v>190</v>
      </c>
      <c r="F52" s="122" t="s">
        <v>191</v>
      </c>
      <c r="G52" s="183">
        <v>5854359.1256793868</v>
      </c>
      <c r="H52" s="187">
        <v>43281</v>
      </c>
      <c r="I52" s="187">
        <v>43364</v>
      </c>
      <c r="J52" s="183">
        <v>5204289.95</v>
      </c>
      <c r="K52" s="6"/>
      <c r="L52" s="7"/>
      <c r="M52" s="7"/>
    </row>
    <row r="53" spans="1:13" ht="17.25" outlineLevel="1" thickBot="1" x14ac:dyDescent="0.3">
      <c r="A53" s="255" t="s">
        <v>10</v>
      </c>
      <c r="B53" s="225"/>
      <c r="C53" s="26"/>
      <c r="D53" s="20">
        <f>SUM(D52:D52)</f>
        <v>5204289.95</v>
      </c>
      <c r="E53" s="17"/>
      <c r="F53" s="17"/>
      <c r="G53" s="20">
        <f>SUM(G52:G52)</f>
        <v>5854359.1256793868</v>
      </c>
      <c r="H53" s="17"/>
      <c r="I53" s="19"/>
      <c r="J53" s="20">
        <f>SUM(J52:J52)</f>
        <v>5204289.95</v>
      </c>
      <c r="K53" s="7"/>
    </row>
    <row r="54" spans="1:13" s="38" customFormat="1" ht="33" customHeight="1" x14ac:dyDescent="0.25">
      <c r="A54" s="177">
        <v>3</v>
      </c>
      <c r="B54" s="184" t="s">
        <v>55</v>
      </c>
      <c r="C54" s="180" t="s">
        <v>7</v>
      </c>
      <c r="D54" s="183">
        <v>5728031.2599999998</v>
      </c>
      <c r="E54" s="178" t="s">
        <v>192</v>
      </c>
      <c r="F54" s="122" t="s">
        <v>193</v>
      </c>
      <c r="G54" s="181">
        <v>5114851.3503606329</v>
      </c>
      <c r="H54" s="187">
        <v>43281</v>
      </c>
      <c r="I54" s="185">
        <v>43298</v>
      </c>
      <c r="J54" s="183">
        <v>5728031.2599999998</v>
      </c>
      <c r="K54" s="6"/>
      <c r="L54" s="7"/>
      <c r="M54" s="7"/>
    </row>
    <row r="55" spans="1:13" ht="17.25" outlineLevel="1" thickBot="1" x14ac:dyDescent="0.3">
      <c r="A55" s="255" t="s">
        <v>10</v>
      </c>
      <c r="B55" s="225"/>
      <c r="C55" s="26"/>
      <c r="D55" s="20">
        <f>SUM(D54:D54)</f>
        <v>5728031.2599999998</v>
      </c>
      <c r="E55" s="17"/>
      <c r="F55" s="17"/>
      <c r="G55" s="31">
        <f>SUM(G54)</f>
        <v>5114851.3503606329</v>
      </c>
      <c r="H55" s="17"/>
      <c r="I55" s="19"/>
      <c r="J55" s="20">
        <f>SUM(J54:J54)</f>
        <v>5728031.2599999998</v>
      </c>
      <c r="K55" s="7"/>
    </row>
    <row r="56" spans="1:13" ht="32.25" customHeight="1" outlineLevel="1" x14ac:dyDescent="0.25">
      <c r="A56" s="200"/>
      <c r="B56" s="193" t="s">
        <v>56</v>
      </c>
      <c r="C56" s="72" t="s">
        <v>7</v>
      </c>
      <c r="D56" s="60">
        <v>6451299.6100000003</v>
      </c>
      <c r="E56" s="61" t="s">
        <v>192</v>
      </c>
      <c r="F56" s="61" t="s">
        <v>193</v>
      </c>
      <c r="G56" s="183">
        <v>6157012.3460283699</v>
      </c>
      <c r="H56" s="187">
        <v>43281</v>
      </c>
      <c r="I56" s="40">
        <v>43298</v>
      </c>
      <c r="J56" s="207">
        <v>6451299.6100000003</v>
      </c>
    </row>
    <row r="57" spans="1:13" ht="17.25" outlineLevel="1" thickBot="1" x14ac:dyDescent="0.3">
      <c r="A57" s="310" t="s">
        <v>10</v>
      </c>
      <c r="B57" s="311"/>
      <c r="C57" s="27"/>
      <c r="D57" s="73">
        <f>SUM(D56:D56)</f>
        <v>6451299.6100000003</v>
      </c>
      <c r="E57" s="197"/>
      <c r="F57" s="197"/>
      <c r="G57" s="74">
        <f>G56</f>
        <v>6157012.3460283699</v>
      </c>
      <c r="H57" s="197"/>
      <c r="I57" s="73"/>
      <c r="J57" s="73">
        <f>SUM(J56:J56)</f>
        <v>6451299.6100000003</v>
      </c>
      <c r="K57" s="7"/>
    </row>
    <row r="58" spans="1:13" s="38" customFormat="1" ht="40.5" customHeight="1" x14ac:dyDescent="0.25">
      <c r="A58" s="177">
        <v>5</v>
      </c>
      <c r="B58" s="184" t="s">
        <v>57</v>
      </c>
      <c r="C58" s="180" t="s">
        <v>7</v>
      </c>
      <c r="D58" s="183">
        <v>6831227.2199999997</v>
      </c>
      <c r="E58" s="178" t="s">
        <v>192</v>
      </c>
      <c r="F58" s="122" t="s">
        <v>193</v>
      </c>
      <c r="G58" s="348">
        <v>6378136.3036109973</v>
      </c>
      <c r="H58" s="187">
        <v>43281</v>
      </c>
      <c r="I58" s="187">
        <v>43298</v>
      </c>
      <c r="J58" s="183">
        <v>6831227.2199999997</v>
      </c>
      <c r="K58" s="6"/>
      <c r="L58" s="7"/>
      <c r="M58" s="7"/>
    </row>
    <row r="59" spans="1:13" ht="17.25" outlineLevel="1" thickBot="1" x14ac:dyDescent="0.3">
      <c r="A59" s="255" t="s">
        <v>10</v>
      </c>
      <c r="B59" s="225"/>
      <c r="C59" s="26"/>
      <c r="D59" s="20">
        <f>SUM(D58:D58)</f>
        <v>6831227.2199999997</v>
      </c>
      <c r="E59" s="17"/>
      <c r="F59" s="17"/>
      <c r="G59" s="20">
        <f>SUM(G58:G58)</f>
        <v>6378136.3036109973</v>
      </c>
      <c r="H59" s="17"/>
      <c r="I59" s="19"/>
      <c r="J59" s="20">
        <f>SUM(J58:J58)</f>
        <v>6831227.2199999997</v>
      </c>
      <c r="K59" s="7"/>
    </row>
    <row r="60" spans="1:13" ht="33" outlineLevel="1" x14ac:dyDescent="0.25">
      <c r="A60" s="251">
        <v>6</v>
      </c>
      <c r="B60" s="251" t="s">
        <v>276</v>
      </c>
      <c r="C60" s="58" t="s">
        <v>7</v>
      </c>
      <c r="D60" s="181">
        <v>4998346.66</v>
      </c>
      <c r="E60" s="216" t="s">
        <v>455</v>
      </c>
      <c r="F60" s="216" t="s">
        <v>454</v>
      </c>
      <c r="G60" s="84">
        <v>4973354.9265202275</v>
      </c>
      <c r="H60" s="185">
        <v>43433</v>
      </c>
      <c r="I60" s="185">
        <v>43455</v>
      </c>
      <c r="J60" s="349">
        <v>4827068.4800000004</v>
      </c>
      <c r="K60" s="7"/>
    </row>
    <row r="61" spans="1:13" ht="33" outlineLevel="1" x14ac:dyDescent="0.25">
      <c r="A61" s="252"/>
      <c r="B61" s="252"/>
      <c r="C61" s="60" t="s">
        <v>269</v>
      </c>
      <c r="D61" s="209">
        <v>282897.91999999998</v>
      </c>
      <c r="E61" s="216" t="s">
        <v>389</v>
      </c>
      <c r="F61" s="216" t="s">
        <v>390</v>
      </c>
      <c r="G61" s="84">
        <v>282897.91999999998</v>
      </c>
      <c r="H61" s="40">
        <v>43323</v>
      </c>
      <c r="I61" s="40">
        <v>43352</v>
      </c>
      <c r="J61" s="350">
        <v>239744</v>
      </c>
      <c r="K61" s="7"/>
    </row>
    <row r="62" spans="1:13" ht="17.25" outlineLevel="1" thickBot="1" x14ac:dyDescent="0.3">
      <c r="A62" s="255" t="s">
        <v>10</v>
      </c>
      <c r="B62" s="225"/>
      <c r="C62" s="26"/>
      <c r="D62" s="20">
        <f>SUM(D60:D61)</f>
        <v>5281244.58</v>
      </c>
      <c r="E62" s="17"/>
      <c r="F62" s="17"/>
      <c r="G62" s="20">
        <f>G60+G61</f>
        <v>5256252.8465202274</v>
      </c>
      <c r="H62" s="17"/>
      <c r="I62" s="19"/>
      <c r="J62" s="20">
        <f>J60+J61</f>
        <v>5066812.4800000004</v>
      </c>
      <c r="K62" s="7"/>
    </row>
    <row r="63" spans="1:13" ht="33" outlineLevel="1" x14ac:dyDescent="0.25">
      <c r="A63" s="251">
        <v>7</v>
      </c>
      <c r="B63" s="251" t="s">
        <v>277</v>
      </c>
      <c r="C63" s="58" t="s">
        <v>7</v>
      </c>
      <c r="D63" s="182">
        <v>5388939.6399999997</v>
      </c>
      <c r="E63" s="216" t="s">
        <v>455</v>
      </c>
      <c r="F63" s="216" t="s">
        <v>454</v>
      </c>
      <c r="G63" s="84">
        <v>5361994.9416061789</v>
      </c>
      <c r="H63" s="185">
        <v>43433</v>
      </c>
      <c r="I63" s="119"/>
      <c r="J63" s="61"/>
      <c r="K63" s="7"/>
    </row>
    <row r="64" spans="1:13" ht="33" outlineLevel="1" x14ac:dyDescent="0.25">
      <c r="A64" s="252"/>
      <c r="B64" s="252"/>
      <c r="C64" s="60" t="s">
        <v>269</v>
      </c>
      <c r="D64" s="209">
        <v>286455.62</v>
      </c>
      <c r="E64" s="216" t="s">
        <v>389</v>
      </c>
      <c r="F64" s="216" t="s">
        <v>390</v>
      </c>
      <c r="G64" s="207">
        <v>286455.62</v>
      </c>
      <c r="H64" s="40">
        <v>43323</v>
      </c>
      <c r="I64" s="40">
        <v>43352</v>
      </c>
      <c r="J64" s="350">
        <v>242759</v>
      </c>
      <c r="K64" s="7"/>
    </row>
    <row r="65" spans="1:11" ht="17.25" outlineLevel="1" thickBot="1" x14ac:dyDescent="0.3">
      <c r="A65" s="255" t="s">
        <v>10</v>
      </c>
      <c r="B65" s="225"/>
      <c r="C65" s="26"/>
      <c r="D65" s="20">
        <f>SUM(D63:D64)</f>
        <v>5675395.2599999998</v>
      </c>
      <c r="E65" s="17"/>
      <c r="F65" s="17"/>
      <c r="G65" s="20">
        <f>G63+G64</f>
        <v>5648450.561606179</v>
      </c>
      <c r="H65" s="17"/>
      <c r="I65" s="19"/>
      <c r="J65" s="20">
        <f>J63+J64</f>
        <v>242759</v>
      </c>
      <c r="K65" s="7"/>
    </row>
    <row r="66" spans="1:11" ht="33" outlineLevel="1" x14ac:dyDescent="0.25">
      <c r="A66" s="251">
        <v>8</v>
      </c>
      <c r="B66" s="251" t="s">
        <v>278</v>
      </c>
      <c r="C66" s="58" t="s">
        <v>7</v>
      </c>
      <c r="D66" s="182">
        <v>10264142.68</v>
      </c>
      <c r="E66" s="216" t="s">
        <v>455</v>
      </c>
      <c r="F66" s="216" t="s">
        <v>454</v>
      </c>
      <c r="G66" s="84">
        <v>10212821.966230836</v>
      </c>
      <c r="H66" s="185">
        <v>43433</v>
      </c>
      <c r="I66" s="119"/>
      <c r="J66" s="70"/>
      <c r="K66" s="7"/>
    </row>
    <row r="67" spans="1:11" ht="33" outlineLevel="1" x14ac:dyDescent="0.25">
      <c r="A67" s="252"/>
      <c r="B67" s="252"/>
      <c r="C67" s="60" t="s">
        <v>269</v>
      </c>
      <c r="D67" s="209">
        <v>238467.38</v>
      </c>
      <c r="E67" s="216" t="s">
        <v>389</v>
      </c>
      <c r="F67" s="216" t="s">
        <v>390</v>
      </c>
      <c r="G67" s="207">
        <v>238467.38</v>
      </c>
      <c r="H67" s="40">
        <v>43323</v>
      </c>
      <c r="I67" s="40">
        <v>43354</v>
      </c>
      <c r="J67" s="350">
        <v>202091</v>
      </c>
      <c r="K67" s="7"/>
    </row>
    <row r="68" spans="1:11" ht="17.25" outlineLevel="1" thickBot="1" x14ac:dyDescent="0.3">
      <c r="A68" s="255" t="s">
        <v>10</v>
      </c>
      <c r="B68" s="225"/>
      <c r="C68" s="26"/>
      <c r="D68" s="20">
        <f>SUM(D66:D67)</f>
        <v>10502610.060000001</v>
      </c>
      <c r="E68" s="17"/>
      <c r="F68" s="17"/>
      <c r="G68" s="20">
        <f>G66+G67</f>
        <v>10451289.346230837</v>
      </c>
      <c r="H68" s="17"/>
      <c r="I68" s="19"/>
      <c r="J68" s="20">
        <f>J66+J67</f>
        <v>202091</v>
      </c>
      <c r="K68" s="7"/>
    </row>
    <row r="69" spans="1:11" ht="33" outlineLevel="1" x14ac:dyDescent="0.25">
      <c r="A69" s="251">
        <v>9</v>
      </c>
      <c r="B69" s="251" t="s">
        <v>279</v>
      </c>
      <c r="C69" s="58" t="s">
        <v>7</v>
      </c>
      <c r="D69" s="182">
        <v>10749844.84</v>
      </c>
      <c r="E69" s="216" t="s">
        <v>455</v>
      </c>
      <c r="F69" s="216" t="s">
        <v>454</v>
      </c>
      <c r="G69" s="84">
        <v>10696095.615413366</v>
      </c>
      <c r="H69" s="185">
        <v>43433</v>
      </c>
      <c r="I69" s="119"/>
      <c r="J69" s="70"/>
      <c r="K69" s="7"/>
    </row>
    <row r="70" spans="1:11" ht="33" outlineLevel="1" x14ac:dyDescent="0.25">
      <c r="A70" s="252"/>
      <c r="B70" s="252"/>
      <c r="C70" s="60" t="s">
        <v>269</v>
      </c>
      <c r="D70" s="209">
        <v>258232.38</v>
      </c>
      <c r="E70" s="216" t="s">
        <v>389</v>
      </c>
      <c r="F70" s="216" t="s">
        <v>390</v>
      </c>
      <c r="G70" s="207">
        <v>258232.38</v>
      </c>
      <c r="H70" s="40">
        <v>43323</v>
      </c>
      <c r="I70" s="40">
        <v>43353</v>
      </c>
      <c r="J70" s="350">
        <v>218841</v>
      </c>
      <c r="K70" s="7"/>
    </row>
    <row r="71" spans="1:11" ht="17.25" outlineLevel="1" thickBot="1" x14ac:dyDescent="0.3">
      <c r="A71" s="255" t="s">
        <v>10</v>
      </c>
      <c r="B71" s="225"/>
      <c r="C71" s="26"/>
      <c r="D71" s="20">
        <f>SUM(D69:D70)</f>
        <v>11008077.220000001</v>
      </c>
      <c r="E71" s="17"/>
      <c r="F71" s="17"/>
      <c r="G71" s="20">
        <f>G69+G70</f>
        <v>10954327.995413367</v>
      </c>
      <c r="H71" s="17"/>
      <c r="I71" s="19"/>
      <c r="J71" s="20">
        <f>J69+J70</f>
        <v>218841</v>
      </c>
      <c r="K71" s="7"/>
    </row>
    <row r="72" spans="1:11" ht="33" outlineLevel="1" x14ac:dyDescent="0.25">
      <c r="A72" s="251">
        <v>10</v>
      </c>
      <c r="B72" s="251" t="s">
        <v>280</v>
      </c>
      <c r="C72" s="58" t="s">
        <v>7</v>
      </c>
      <c r="D72" s="182">
        <v>10304309.880000001</v>
      </c>
      <c r="E72" s="216" t="s">
        <v>455</v>
      </c>
      <c r="F72" s="216" t="s">
        <v>454</v>
      </c>
      <c r="G72" s="84">
        <v>10252788.33022939</v>
      </c>
      <c r="H72" s="185">
        <v>43433</v>
      </c>
      <c r="I72" s="119"/>
      <c r="J72" s="70"/>
      <c r="K72" s="7"/>
    </row>
    <row r="73" spans="1:11" ht="33" outlineLevel="1" x14ac:dyDescent="0.25">
      <c r="A73" s="252"/>
      <c r="B73" s="252"/>
      <c r="C73" s="60" t="s">
        <v>269</v>
      </c>
      <c r="D73" s="209">
        <v>218060.46</v>
      </c>
      <c r="E73" s="216" t="s">
        <v>389</v>
      </c>
      <c r="F73" s="216" t="s">
        <v>390</v>
      </c>
      <c r="G73" s="207">
        <v>218060.46</v>
      </c>
      <c r="H73" s="40">
        <v>43323</v>
      </c>
      <c r="I73" s="40">
        <v>43353</v>
      </c>
      <c r="J73" s="350">
        <v>184797</v>
      </c>
      <c r="K73" s="7"/>
    </row>
    <row r="74" spans="1:11" ht="17.25" outlineLevel="1" thickBot="1" x14ac:dyDescent="0.3">
      <c r="A74" s="255" t="s">
        <v>10</v>
      </c>
      <c r="B74" s="225"/>
      <c r="C74" s="26"/>
      <c r="D74" s="20">
        <f>SUM(D72:D73)</f>
        <v>10522370.340000002</v>
      </c>
      <c r="E74" s="17"/>
      <c r="F74" s="17"/>
      <c r="G74" s="20">
        <f>G72+G73</f>
        <v>10470848.790229391</v>
      </c>
      <c r="H74" s="17"/>
      <c r="I74" s="19"/>
      <c r="J74" s="20">
        <f>J72+J73</f>
        <v>184797</v>
      </c>
      <c r="K74" s="7"/>
    </row>
    <row r="75" spans="1:11" ht="33" outlineLevel="1" x14ac:dyDescent="0.25">
      <c r="A75" s="251">
        <v>11</v>
      </c>
      <c r="B75" s="271" t="s">
        <v>281</v>
      </c>
      <c r="C75" s="58" t="s">
        <v>7</v>
      </c>
      <c r="D75" s="182">
        <v>5426463.6399999997</v>
      </c>
      <c r="E75" s="178" t="s">
        <v>456</v>
      </c>
      <c r="F75" s="216" t="s">
        <v>195</v>
      </c>
      <c r="G75" s="207">
        <v>5399331.322495563</v>
      </c>
      <c r="H75" s="185">
        <v>43433</v>
      </c>
      <c r="I75" s="62">
        <v>43445</v>
      </c>
      <c r="J75" s="158">
        <v>5821696.3799999999</v>
      </c>
      <c r="K75" s="7"/>
    </row>
    <row r="76" spans="1:11" ht="33" outlineLevel="1" x14ac:dyDescent="0.25">
      <c r="A76" s="252"/>
      <c r="B76" s="272"/>
      <c r="C76" s="60" t="s">
        <v>269</v>
      </c>
      <c r="D76" s="209">
        <v>110744.18</v>
      </c>
      <c r="E76" s="216" t="s">
        <v>389</v>
      </c>
      <c r="F76" s="216" t="s">
        <v>390</v>
      </c>
      <c r="G76" s="207">
        <v>110744.18</v>
      </c>
      <c r="H76" s="40">
        <v>43323</v>
      </c>
      <c r="I76" s="40">
        <v>43352</v>
      </c>
      <c r="J76" s="351">
        <v>93851</v>
      </c>
      <c r="K76" s="7"/>
    </row>
    <row r="77" spans="1:11" ht="17.25" outlineLevel="1" thickBot="1" x14ac:dyDescent="0.3">
      <c r="A77" s="255" t="s">
        <v>10</v>
      </c>
      <c r="B77" s="225"/>
      <c r="C77" s="26"/>
      <c r="D77" s="20">
        <f>SUM(D75:D76)</f>
        <v>5537207.8199999994</v>
      </c>
      <c r="E77" s="17"/>
      <c r="F77" s="17"/>
      <c r="G77" s="20">
        <f>G75+G76</f>
        <v>5510075.5024955627</v>
      </c>
      <c r="H77" s="17"/>
      <c r="I77" s="19"/>
      <c r="J77" s="20">
        <f>J75+J76</f>
        <v>5915547.3799999999</v>
      </c>
      <c r="K77" s="7"/>
    </row>
    <row r="78" spans="1:11" ht="33" outlineLevel="1" x14ac:dyDescent="0.25">
      <c r="A78" s="251">
        <v>12</v>
      </c>
      <c r="B78" s="271" t="s">
        <v>282</v>
      </c>
      <c r="C78" s="58" t="s">
        <v>7</v>
      </c>
      <c r="D78" s="182">
        <v>5201237.04</v>
      </c>
      <c r="E78" s="178" t="s">
        <v>456</v>
      </c>
      <c r="F78" s="216" t="s">
        <v>195</v>
      </c>
      <c r="G78" s="207">
        <v>5175230.8554666936</v>
      </c>
      <c r="H78" s="185">
        <v>43433</v>
      </c>
      <c r="I78" s="62">
        <v>43461</v>
      </c>
      <c r="J78" s="349">
        <v>5140602.29</v>
      </c>
      <c r="K78" s="7"/>
    </row>
    <row r="79" spans="1:11" ht="33" outlineLevel="1" x14ac:dyDescent="0.25">
      <c r="A79" s="252"/>
      <c r="B79" s="272"/>
      <c r="C79" s="60" t="s">
        <v>269</v>
      </c>
      <c r="D79" s="207">
        <v>147713.57999999999</v>
      </c>
      <c r="E79" s="216" t="s">
        <v>389</v>
      </c>
      <c r="F79" s="216" t="s">
        <v>390</v>
      </c>
      <c r="G79" s="207">
        <v>147713.57999999999</v>
      </c>
      <c r="H79" s="40">
        <v>43323</v>
      </c>
      <c r="I79" s="40">
        <v>43352</v>
      </c>
      <c r="J79" s="350">
        <v>125181</v>
      </c>
      <c r="K79" s="7"/>
    </row>
    <row r="80" spans="1:11" ht="17.25" outlineLevel="1" thickBot="1" x14ac:dyDescent="0.3">
      <c r="A80" s="255" t="s">
        <v>10</v>
      </c>
      <c r="B80" s="225"/>
      <c r="C80" s="26"/>
      <c r="D80" s="20">
        <f>SUM(D78:D79)</f>
        <v>5348950.62</v>
      </c>
      <c r="E80" s="17"/>
      <c r="F80" s="17"/>
      <c r="G80" s="20">
        <f>G78+G79</f>
        <v>5322944.4354666937</v>
      </c>
      <c r="H80" s="17"/>
      <c r="I80" s="19"/>
      <c r="J80" s="20">
        <f>J78+J79</f>
        <v>5265783.29</v>
      </c>
      <c r="K80" s="7"/>
    </row>
    <row r="81" spans="1:62" ht="33" outlineLevel="1" x14ac:dyDescent="0.25">
      <c r="A81" s="271">
        <v>13</v>
      </c>
      <c r="B81" s="271" t="s">
        <v>283</v>
      </c>
      <c r="C81" s="58" t="s">
        <v>7</v>
      </c>
      <c r="D81" s="182">
        <v>5908018.0999999996</v>
      </c>
      <c r="E81" s="178" t="s">
        <v>456</v>
      </c>
      <c r="F81" s="216" t="s">
        <v>195</v>
      </c>
      <c r="G81" s="207">
        <v>5878478.0102572879</v>
      </c>
      <c r="H81" s="185">
        <v>43433</v>
      </c>
      <c r="I81" s="62">
        <v>43461</v>
      </c>
      <c r="J81" s="349">
        <v>5678799.7999999998</v>
      </c>
      <c r="K81" s="7"/>
    </row>
    <row r="82" spans="1:62" ht="33" outlineLevel="1" x14ac:dyDescent="0.25">
      <c r="A82" s="272"/>
      <c r="B82" s="272"/>
      <c r="C82" s="60" t="s">
        <v>269</v>
      </c>
      <c r="D82" s="207">
        <v>152519.72</v>
      </c>
      <c r="E82" s="216" t="s">
        <v>389</v>
      </c>
      <c r="F82" s="216" t="s">
        <v>390</v>
      </c>
      <c r="G82" s="207">
        <v>152519.72</v>
      </c>
      <c r="H82" s="40">
        <v>43323</v>
      </c>
      <c r="I82" s="40">
        <v>43360</v>
      </c>
      <c r="J82" s="216">
        <v>129254</v>
      </c>
      <c r="K82" s="7"/>
    </row>
    <row r="83" spans="1:62" ht="17.25" outlineLevel="1" thickBot="1" x14ac:dyDescent="0.3">
      <c r="A83" s="255" t="s">
        <v>10</v>
      </c>
      <c r="B83" s="225"/>
      <c r="C83" s="216"/>
      <c r="D83" s="20">
        <f>SUM(D81:D82)</f>
        <v>6060537.8199999994</v>
      </c>
      <c r="E83" s="17"/>
      <c r="F83" s="17"/>
      <c r="G83" s="20">
        <f>G81+G82</f>
        <v>6030997.7302572876</v>
      </c>
      <c r="H83" s="17"/>
      <c r="I83" s="19"/>
      <c r="J83" s="20">
        <f>J81+J82</f>
        <v>5808053.7999999998</v>
      </c>
      <c r="K83" s="7"/>
    </row>
    <row r="84" spans="1:62" ht="33" outlineLevel="1" x14ac:dyDescent="0.25">
      <c r="A84" s="271">
        <v>14</v>
      </c>
      <c r="B84" s="271" t="s">
        <v>284</v>
      </c>
      <c r="C84" s="58" t="s">
        <v>7</v>
      </c>
      <c r="D84" s="183">
        <v>5763370.1600000001</v>
      </c>
      <c r="E84" s="178" t="s">
        <v>456</v>
      </c>
      <c r="F84" s="216" t="s">
        <v>195</v>
      </c>
      <c r="G84" s="207">
        <v>5734553.3099387474</v>
      </c>
      <c r="H84" s="185">
        <v>43433</v>
      </c>
      <c r="I84" s="61" t="s">
        <v>669</v>
      </c>
      <c r="J84" s="349">
        <v>6128298.1399999997</v>
      </c>
      <c r="K84" s="7"/>
    </row>
    <row r="85" spans="1:62" ht="33" outlineLevel="1" x14ac:dyDescent="0.25">
      <c r="A85" s="272"/>
      <c r="B85" s="272"/>
      <c r="C85" s="60" t="s">
        <v>269</v>
      </c>
      <c r="D85" s="207">
        <v>152360.42000000001</v>
      </c>
      <c r="E85" s="216" t="s">
        <v>389</v>
      </c>
      <c r="F85" s="216" t="s">
        <v>390</v>
      </c>
      <c r="G85" s="207">
        <v>152360.42000000001</v>
      </c>
      <c r="H85" s="40">
        <v>43323</v>
      </c>
      <c r="I85" s="40">
        <v>43360</v>
      </c>
      <c r="J85" s="350">
        <v>129119</v>
      </c>
      <c r="K85" s="7"/>
    </row>
    <row r="86" spans="1:62" ht="17.25" outlineLevel="1" thickBot="1" x14ac:dyDescent="0.3">
      <c r="A86" s="255" t="s">
        <v>10</v>
      </c>
      <c r="B86" s="225"/>
      <c r="C86" s="26"/>
      <c r="D86" s="20">
        <f>SUM(D84:D85)</f>
        <v>5915730.5800000001</v>
      </c>
      <c r="E86" s="17"/>
      <c r="F86" s="17"/>
      <c r="G86" s="20">
        <f>G84+G85</f>
        <v>5886913.7299387474</v>
      </c>
      <c r="H86" s="17"/>
      <c r="I86" s="19"/>
      <c r="J86" s="20">
        <f>J84+J85</f>
        <v>6257417.1399999997</v>
      </c>
      <c r="K86" s="7"/>
    </row>
    <row r="87" spans="1:62" ht="33" outlineLevel="1" x14ac:dyDescent="0.25">
      <c r="A87" s="271">
        <v>15</v>
      </c>
      <c r="B87" s="271" t="s">
        <v>285</v>
      </c>
      <c r="C87" s="58" t="s">
        <v>7</v>
      </c>
      <c r="D87" s="183">
        <v>3681539.82</v>
      </c>
      <c r="E87" s="178" t="s">
        <v>456</v>
      </c>
      <c r="F87" s="216" t="s">
        <v>195</v>
      </c>
      <c r="G87" s="207">
        <v>3663132.1213718988</v>
      </c>
      <c r="H87" s="185">
        <v>43433</v>
      </c>
      <c r="I87" s="62">
        <v>43445</v>
      </c>
      <c r="J87" s="158">
        <v>3949956.78</v>
      </c>
      <c r="K87" s="7"/>
    </row>
    <row r="88" spans="1:62" ht="33" outlineLevel="1" x14ac:dyDescent="0.25">
      <c r="A88" s="272"/>
      <c r="B88" s="272"/>
      <c r="C88" s="60" t="s">
        <v>269</v>
      </c>
      <c r="D88" s="207">
        <v>92571</v>
      </c>
      <c r="E88" s="216" t="s">
        <v>389</v>
      </c>
      <c r="F88" s="216" t="s">
        <v>390</v>
      </c>
      <c r="G88" s="207">
        <v>92571</v>
      </c>
      <c r="H88" s="40">
        <v>43323</v>
      </c>
      <c r="I88" s="40">
        <v>43353</v>
      </c>
      <c r="J88" s="351">
        <v>78450</v>
      </c>
      <c r="K88" s="7"/>
    </row>
    <row r="89" spans="1:62" ht="17.25" outlineLevel="1" thickBot="1" x14ac:dyDescent="0.3">
      <c r="A89" s="255" t="s">
        <v>10</v>
      </c>
      <c r="B89" s="225"/>
      <c r="C89" s="216"/>
      <c r="D89" s="20">
        <f>SUM(D87:D88)</f>
        <v>3774110.82</v>
      </c>
      <c r="E89" s="17"/>
      <c r="F89" s="17"/>
      <c r="G89" s="20">
        <f>G87+G88</f>
        <v>3755703.1213718988</v>
      </c>
      <c r="H89" s="17"/>
      <c r="I89" s="19"/>
      <c r="J89" s="20">
        <f>J87+J88</f>
        <v>4028406.78</v>
      </c>
      <c r="K89" s="7"/>
    </row>
    <row r="90" spans="1:62" ht="33" outlineLevel="1" x14ac:dyDescent="0.25">
      <c r="A90" s="271">
        <v>16</v>
      </c>
      <c r="B90" s="271" t="s">
        <v>286</v>
      </c>
      <c r="C90" s="58" t="s">
        <v>7</v>
      </c>
      <c r="D90" s="183">
        <v>3665198</v>
      </c>
      <c r="E90" s="178" t="s">
        <v>456</v>
      </c>
      <c r="F90" s="216" t="s">
        <v>195</v>
      </c>
      <c r="G90" s="207">
        <v>3646872.0104698045</v>
      </c>
      <c r="H90" s="185">
        <v>43433</v>
      </c>
      <c r="I90" s="62">
        <v>43461</v>
      </c>
      <c r="J90" s="158">
        <v>3931965.32</v>
      </c>
      <c r="K90" s="7"/>
    </row>
    <row r="91" spans="1:62" ht="33" outlineLevel="1" x14ac:dyDescent="0.25">
      <c r="A91" s="272"/>
      <c r="B91" s="272"/>
      <c r="C91" s="60" t="s">
        <v>269</v>
      </c>
      <c r="D91" s="207">
        <v>90520.16</v>
      </c>
      <c r="E91" s="216" t="s">
        <v>389</v>
      </c>
      <c r="F91" s="216" t="s">
        <v>390</v>
      </c>
      <c r="G91" s="207">
        <v>90520.16</v>
      </c>
      <c r="H91" s="40">
        <v>43323</v>
      </c>
      <c r="I91" s="40">
        <v>43353</v>
      </c>
      <c r="J91" s="350">
        <v>76712</v>
      </c>
      <c r="K91" s="7"/>
    </row>
    <row r="92" spans="1:62" ht="17.25" outlineLevel="1" thickBot="1" x14ac:dyDescent="0.3">
      <c r="A92" s="255" t="s">
        <v>10</v>
      </c>
      <c r="B92" s="225"/>
      <c r="C92" s="26"/>
      <c r="D92" s="20">
        <f>SUM(D90:D91)</f>
        <v>3755718.16</v>
      </c>
      <c r="E92" s="17"/>
      <c r="F92" s="17"/>
      <c r="G92" s="20">
        <f>G90+G91</f>
        <v>3737392.1704698047</v>
      </c>
      <c r="H92" s="17"/>
      <c r="I92" s="19"/>
      <c r="J92" s="20">
        <f>J90+J91</f>
        <v>4008677.32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 s="352" customFormat="1" ht="30.75" customHeight="1" outlineLevel="1" x14ac:dyDescent="0.25">
      <c r="A93" s="144"/>
      <c r="B93" s="120" t="s">
        <v>124</v>
      </c>
      <c r="C93" s="118"/>
      <c r="D93" s="190">
        <v>1106714.39362197</v>
      </c>
      <c r="E93" s="215"/>
      <c r="F93" s="183"/>
      <c r="G93" s="190">
        <f>G94+G95</f>
        <v>988444.05</v>
      </c>
      <c r="H93" s="187"/>
      <c r="I93" s="152"/>
      <c r="J93" s="190">
        <f>J94+J95</f>
        <v>837664.45</v>
      </c>
      <c r="K93" s="7"/>
      <c r="L93" s="6"/>
      <c r="M93" s="6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</row>
    <row r="94" spans="1:62" s="1" customFormat="1" ht="30.75" customHeight="1" outlineLevel="1" x14ac:dyDescent="0.25">
      <c r="A94" s="144">
        <v>1</v>
      </c>
      <c r="B94" s="130" t="s">
        <v>55</v>
      </c>
      <c r="C94" s="130" t="s">
        <v>269</v>
      </c>
      <c r="D94" s="60"/>
      <c r="E94" s="227" t="s">
        <v>497</v>
      </c>
      <c r="F94" s="230" t="s">
        <v>235</v>
      </c>
      <c r="G94" s="60">
        <v>494981.11</v>
      </c>
      <c r="H94" s="233">
        <v>43407</v>
      </c>
      <c r="I94" s="40">
        <v>43430</v>
      </c>
      <c r="J94" s="60">
        <v>419475.51999999996</v>
      </c>
      <c r="K94" s="7"/>
      <c r="L94" s="6"/>
      <c r="M94" s="6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</row>
    <row r="95" spans="1:62" s="1" customFormat="1" ht="30.75" customHeight="1" outlineLevel="1" x14ac:dyDescent="0.25">
      <c r="A95" s="144">
        <v>2</v>
      </c>
      <c r="B95" s="130" t="s">
        <v>56</v>
      </c>
      <c r="C95" s="130" t="s">
        <v>269</v>
      </c>
      <c r="D95" s="60"/>
      <c r="E95" s="239"/>
      <c r="F95" s="240"/>
      <c r="G95" s="60">
        <v>493462.94</v>
      </c>
      <c r="H95" s="241"/>
      <c r="I95" s="40">
        <v>43430</v>
      </c>
      <c r="J95" s="60">
        <v>418188.93</v>
      </c>
      <c r="K95" s="7"/>
      <c r="L95" s="6"/>
      <c r="M95" s="6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</row>
    <row r="96" spans="1:62" s="1" customFormat="1" ht="31.5" customHeight="1" outlineLevel="1" x14ac:dyDescent="0.25">
      <c r="A96" s="127"/>
      <c r="B96" s="316" t="s">
        <v>125</v>
      </c>
      <c r="C96" s="317"/>
      <c r="D96" s="131">
        <v>350000</v>
      </c>
      <c r="E96" s="132"/>
      <c r="F96" s="132"/>
      <c r="G96" s="190"/>
      <c r="H96" s="187"/>
      <c r="I96" s="152"/>
      <c r="J96" s="190">
        <f>J97+J98</f>
        <v>40000</v>
      </c>
      <c r="K96" s="6"/>
      <c r="L96" s="7"/>
      <c r="M96" s="7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</row>
    <row r="97" spans="1:62" s="1" customFormat="1" ht="16.5" outlineLevel="1" x14ac:dyDescent="0.25">
      <c r="A97" s="144">
        <v>1</v>
      </c>
      <c r="B97" s="353" t="s">
        <v>56</v>
      </c>
      <c r="C97" s="353"/>
      <c r="D97" s="154"/>
      <c r="E97" s="216"/>
      <c r="F97" s="216"/>
      <c r="G97" s="154"/>
      <c r="H97" s="40"/>
      <c r="I97" s="40">
        <v>43441</v>
      </c>
      <c r="J97" s="60">
        <v>20000</v>
      </c>
      <c r="K97" s="6"/>
      <c r="L97" s="7"/>
      <c r="M97" s="7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</row>
    <row r="98" spans="1:62" s="1" customFormat="1" ht="16.5" outlineLevel="1" x14ac:dyDescent="0.25">
      <c r="A98" s="144">
        <v>2</v>
      </c>
      <c r="B98" s="353" t="s">
        <v>55</v>
      </c>
      <c r="C98" s="353"/>
      <c r="D98" s="154"/>
      <c r="E98" s="216"/>
      <c r="F98" s="216"/>
      <c r="G98" s="154"/>
      <c r="H98" s="40"/>
      <c r="I98" s="40">
        <v>43453</v>
      </c>
      <c r="J98" s="60">
        <v>20000</v>
      </c>
      <c r="K98" s="6"/>
      <c r="L98" s="7"/>
      <c r="M98" s="7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</row>
    <row r="99" spans="1:62" ht="17.25" outlineLevel="1" thickBot="1" x14ac:dyDescent="0.3">
      <c r="A99" s="310" t="s">
        <v>11</v>
      </c>
      <c r="B99" s="311"/>
      <c r="C99" s="27"/>
      <c r="D99" s="74">
        <f>D51+D53+D55+D57+D59+D93+D96+D62+D65+D68+D71+D74+D77+D80+D83+D86+D89+D92</f>
        <v>105901816.71362194</v>
      </c>
      <c r="E99" s="74">
        <f>E51+E53+E55+E57+E59+E93+E96</f>
        <v>0</v>
      </c>
      <c r="F99" s="74">
        <f>F51+F53+F55+F57+F59+F93+F96</f>
        <v>0</v>
      </c>
      <c r="G99" s="74">
        <f>G51+G53+G55+G57+G59+G62+G65+G68+G71+G74+G77+G80+G83+G86+G89+G92+G93+G96</f>
        <v>103224917.73999998</v>
      </c>
      <c r="H99" s="74">
        <f>H51+H53+H55+H57+H59+H93+H96</f>
        <v>0</v>
      </c>
      <c r="I99" s="74">
        <f>I51+I53+I55+I57+I59+I93+I96</f>
        <v>0</v>
      </c>
      <c r="J99" s="74">
        <f>J51+J53+J55+J57+J59+J93+J96+J62+J65+J68+J71+J74+J77+J80+J83+J86+J89+J92</f>
        <v>66746833.589999996</v>
      </c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</row>
    <row r="100" spans="1:62" s="38" customFormat="1" ht="28.5" customHeight="1" thickBot="1" x14ac:dyDescent="0.3">
      <c r="A100" s="304" t="s">
        <v>14</v>
      </c>
      <c r="B100" s="226"/>
      <c r="C100" s="226"/>
      <c r="D100" s="226"/>
      <c r="E100" s="226"/>
      <c r="F100" s="226"/>
      <c r="G100" s="226"/>
      <c r="H100" s="226"/>
      <c r="I100" s="226"/>
      <c r="J100" s="226"/>
      <c r="K100" s="6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</row>
    <row r="101" spans="1:62" s="3" customFormat="1" ht="30.75" customHeight="1" x14ac:dyDescent="0.25">
      <c r="A101" s="261">
        <v>1</v>
      </c>
      <c r="B101" s="263" t="s">
        <v>61</v>
      </c>
      <c r="C101" s="60" t="s">
        <v>269</v>
      </c>
      <c r="D101" s="83">
        <v>885098.81</v>
      </c>
      <c r="E101" s="61" t="s">
        <v>226</v>
      </c>
      <c r="F101" s="61" t="s">
        <v>229</v>
      </c>
      <c r="G101" s="59">
        <v>35505390.950000003</v>
      </c>
      <c r="H101" s="62">
        <v>43410</v>
      </c>
      <c r="I101" s="62">
        <v>43269</v>
      </c>
      <c r="J101" s="59">
        <v>885098.80999999994</v>
      </c>
      <c r="K101" s="6"/>
      <c r="L101" s="2"/>
      <c r="M101" s="2"/>
    </row>
    <row r="102" spans="1:62" s="4" customFormat="1" ht="38.25" customHeight="1" outlineLevel="1" x14ac:dyDescent="0.25">
      <c r="A102" s="262"/>
      <c r="B102" s="264"/>
      <c r="C102" s="60" t="s">
        <v>270</v>
      </c>
      <c r="D102" s="83">
        <v>139832.21</v>
      </c>
      <c r="E102" s="179"/>
      <c r="F102" s="179"/>
      <c r="G102" s="46"/>
      <c r="H102" s="186"/>
      <c r="I102" s="186">
        <v>43336</v>
      </c>
      <c r="J102" s="182">
        <v>139832.21</v>
      </c>
      <c r="K102" s="6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</row>
    <row r="103" spans="1:62" s="4" customFormat="1" ht="17.25" outlineLevel="1" thickBot="1" x14ac:dyDescent="0.3">
      <c r="A103" s="255" t="s">
        <v>10</v>
      </c>
      <c r="B103" s="225"/>
      <c r="C103" s="33"/>
      <c r="D103" s="20">
        <f>SUM(D101:D102)</f>
        <v>1024931.02</v>
      </c>
      <c r="E103" s="26"/>
      <c r="F103" s="26"/>
      <c r="G103" s="31">
        <f>SUM(G101:G101)</f>
        <v>35505390.950000003</v>
      </c>
      <c r="H103" s="26"/>
      <c r="I103" s="28"/>
      <c r="J103" s="20">
        <f>SUM(J101:J102)</f>
        <v>1024931.0199999999</v>
      </c>
      <c r="K103" s="6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</row>
    <row r="104" spans="1:62" s="3" customFormat="1" ht="35.25" customHeight="1" x14ac:dyDescent="0.25">
      <c r="A104" s="261">
        <v>2</v>
      </c>
      <c r="B104" s="263" t="s">
        <v>227</v>
      </c>
      <c r="C104" s="354" t="s">
        <v>5</v>
      </c>
      <c r="D104" s="59">
        <v>567430</v>
      </c>
      <c r="E104" s="253" t="s">
        <v>226</v>
      </c>
      <c r="F104" s="253" t="s">
        <v>229</v>
      </c>
      <c r="G104" s="237">
        <v>30371569.050000001</v>
      </c>
      <c r="H104" s="238">
        <v>43410</v>
      </c>
      <c r="I104" s="62">
        <v>43405</v>
      </c>
      <c r="J104" s="59">
        <v>560626.26</v>
      </c>
      <c r="K104" s="6"/>
      <c r="L104" s="2"/>
      <c r="M104" s="2"/>
    </row>
    <row r="105" spans="1:62" s="3" customFormat="1" ht="35.25" customHeight="1" x14ac:dyDescent="0.25">
      <c r="A105" s="355"/>
      <c r="B105" s="356"/>
      <c r="C105" s="357" t="s">
        <v>2</v>
      </c>
      <c r="D105" s="358">
        <v>4209166.2</v>
      </c>
      <c r="E105" s="258"/>
      <c r="F105" s="258"/>
      <c r="G105" s="231"/>
      <c r="H105" s="234"/>
      <c r="I105" s="187">
        <v>43385</v>
      </c>
      <c r="J105" s="183">
        <v>4209166.2</v>
      </c>
      <c r="K105" s="6"/>
      <c r="L105" s="2"/>
      <c r="M105" s="2"/>
    </row>
    <row r="106" spans="1:62" s="3" customFormat="1" ht="31.5" customHeight="1" x14ac:dyDescent="0.25">
      <c r="A106" s="355"/>
      <c r="B106" s="356"/>
      <c r="C106" s="357" t="s">
        <v>3</v>
      </c>
      <c r="D106" s="358">
        <v>400731.54</v>
      </c>
      <c r="E106" s="258"/>
      <c r="F106" s="258"/>
      <c r="G106" s="231"/>
      <c r="H106" s="234"/>
      <c r="I106" s="187">
        <v>43385</v>
      </c>
      <c r="J106" s="183">
        <v>400731.54</v>
      </c>
      <c r="K106" s="6"/>
      <c r="L106" s="2"/>
      <c r="M106" s="2"/>
    </row>
    <row r="107" spans="1:62" s="3" customFormat="1" ht="18" customHeight="1" x14ac:dyDescent="0.25">
      <c r="A107" s="355"/>
      <c r="B107" s="356"/>
      <c r="C107" s="354" t="s">
        <v>4</v>
      </c>
      <c r="D107" s="207">
        <v>795267</v>
      </c>
      <c r="E107" s="258"/>
      <c r="F107" s="258"/>
      <c r="G107" s="231"/>
      <c r="H107" s="234"/>
      <c r="I107" s="187">
        <v>43385</v>
      </c>
      <c r="J107" s="183">
        <v>795267</v>
      </c>
      <c r="K107" s="6"/>
      <c r="L107" s="1"/>
      <c r="M107" s="1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</row>
    <row r="108" spans="1:62" s="3" customFormat="1" ht="27.75" customHeight="1" x14ac:dyDescent="0.25">
      <c r="A108" s="355"/>
      <c r="B108" s="356"/>
      <c r="C108" s="354" t="s">
        <v>8</v>
      </c>
      <c r="D108" s="207">
        <v>9829880</v>
      </c>
      <c r="E108" s="258"/>
      <c r="F108" s="258"/>
      <c r="G108" s="231"/>
      <c r="H108" s="234"/>
      <c r="I108" s="187">
        <v>43438</v>
      </c>
      <c r="J108" s="183">
        <v>9721590.4800000004</v>
      </c>
      <c r="K108" s="6"/>
      <c r="L108" s="1"/>
      <c r="M108" s="1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</row>
    <row r="109" spans="1:62" s="4" customFormat="1" ht="29.25" customHeight="1" outlineLevel="1" x14ac:dyDescent="0.25">
      <c r="A109" s="355"/>
      <c r="B109" s="356"/>
      <c r="C109" s="354" t="s">
        <v>127</v>
      </c>
      <c r="D109" s="60">
        <v>1040420</v>
      </c>
      <c r="E109" s="258"/>
      <c r="F109" s="258"/>
      <c r="G109" s="231"/>
      <c r="H109" s="234"/>
      <c r="I109" s="40">
        <v>43419</v>
      </c>
      <c r="J109" s="207">
        <v>1028964.72</v>
      </c>
      <c r="K109" s="6"/>
      <c r="L109" s="1"/>
      <c r="M109" s="1"/>
    </row>
    <row r="110" spans="1:62" s="4" customFormat="1" ht="16.5" outlineLevel="1" x14ac:dyDescent="0.25">
      <c r="A110" s="355"/>
      <c r="B110" s="356"/>
      <c r="C110" s="60" t="s">
        <v>269</v>
      </c>
      <c r="D110" s="83">
        <v>830552.47</v>
      </c>
      <c r="E110" s="254"/>
      <c r="F110" s="254"/>
      <c r="G110" s="240"/>
      <c r="H110" s="241"/>
      <c r="I110" s="210">
        <v>43269</v>
      </c>
      <c r="J110" s="209">
        <v>830552.47</v>
      </c>
      <c r="K110" s="7"/>
      <c r="L110" s="1"/>
      <c r="M110" s="1"/>
    </row>
    <row r="111" spans="1:62" s="4" customFormat="1" ht="29.25" customHeight="1" outlineLevel="1" x14ac:dyDescent="0.25">
      <c r="A111" s="262"/>
      <c r="B111" s="264"/>
      <c r="C111" s="60" t="s">
        <v>270</v>
      </c>
      <c r="D111" s="83">
        <v>131214.70000000001</v>
      </c>
      <c r="E111" s="179"/>
      <c r="F111" s="179"/>
      <c r="G111" s="46"/>
      <c r="H111" s="186"/>
      <c r="I111" s="210">
        <v>43336</v>
      </c>
      <c r="J111" s="209">
        <v>131214.70000000001</v>
      </c>
      <c r="K111" s="6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</row>
    <row r="112" spans="1:62" s="4" customFormat="1" ht="17.25" outlineLevel="1" thickBot="1" x14ac:dyDescent="0.3">
      <c r="A112" s="255" t="s">
        <v>10</v>
      </c>
      <c r="B112" s="225"/>
      <c r="C112" s="33"/>
      <c r="D112" s="20">
        <f>SUM(D104:D111)</f>
        <v>17804661.91</v>
      </c>
      <c r="E112" s="17"/>
      <c r="F112" s="17"/>
      <c r="G112" s="31">
        <f>SUM(G104:G109)</f>
        <v>30371569.050000001</v>
      </c>
      <c r="H112" s="17"/>
      <c r="I112" s="19"/>
      <c r="J112" s="20">
        <f>SUM(J104:J111)</f>
        <v>17678113.370000001</v>
      </c>
      <c r="K112" s="6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</row>
    <row r="113" spans="1:62" s="3" customFormat="1" ht="64.5" customHeight="1" x14ac:dyDescent="0.25">
      <c r="A113" s="261">
        <v>3</v>
      </c>
      <c r="B113" s="263" t="s">
        <v>228</v>
      </c>
      <c r="C113" s="359" t="s">
        <v>8</v>
      </c>
      <c r="D113" s="59">
        <v>9593390</v>
      </c>
      <c r="E113" s="253" t="s">
        <v>226</v>
      </c>
      <c r="F113" s="253" t="s">
        <v>229</v>
      </c>
      <c r="G113" s="237">
        <v>10945000</v>
      </c>
      <c r="H113" s="238">
        <v>43410</v>
      </c>
      <c r="I113" s="62">
        <v>43438</v>
      </c>
      <c r="J113" s="59">
        <v>9247576.2200000007</v>
      </c>
      <c r="K113" s="6"/>
      <c r="L113" s="2"/>
      <c r="M113" s="2"/>
    </row>
    <row r="114" spans="1:62" s="3" customFormat="1" ht="16.5" x14ac:dyDescent="0.25">
      <c r="A114" s="355"/>
      <c r="B114" s="356"/>
      <c r="C114" s="83" t="s">
        <v>269</v>
      </c>
      <c r="D114" s="182">
        <v>148501.34</v>
      </c>
      <c r="E114" s="258"/>
      <c r="F114" s="258"/>
      <c r="G114" s="231"/>
      <c r="H114" s="234"/>
      <c r="I114" s="186">
        <v>43271</v>
      </c>
      <c r="J114" s="182">
        <v>148501.34000000003</v>
      </c>
      <c r="K114" s="6"/>
      <c r="L114" s="1"/>
      <c r="M114" s="1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</row>
    <row r="115" spans="1:62" s="3" customFormat="1" ht="16.5" x14ac:dyDescent="0.25">
      <c r="A115" s="262"/>
      <c r="B115" s="264"/>
      <c r="C115" s="60" t="s">
        <v>270</v>
      </c>
      <c r="D115" s="207">
        <v>33553.760000000002</v>
      </c>
      <c r="E115" s="216"/>
      <c r="F115" s="216"/>
      <c r="G115" s="360"/>
      <c r="H115" s="40"/>
      <c r="I115" s="40">
        <v>43336</v>
      </c>
      <c r="J115" s="207">
        <v>33553.760000000002</v>
      </c>
      <c r="K115" s="7"/>
      <c r="L115" s="2"/>
      <c r="M115" s="2"/>
    </row>
    <row r="116" spans="1:62" s="4" customFormat="1" ht="17.25" outlineLevel="1" thickBot="1" x14ac:dyDescent="0.3">
      <c r="A116" s="256" t="s">
        <v>10</v>
      </c>
      <c r="B116" s="257"/>
      <c r="C116" s="209"/>
      <c r="D116" s="56">
        <f>SUM(D113:D115)</f>
        <v>9775445.0999999996</v>
      </c>
      <c r="E116" s="122"/>
      <c r="F116" s="122"/>
      <c r="G116" s="75">
        <f>SUM(G113:G113)</f>
        <v>10945000</v>
      </c>
      <c r="H116" s="122"/>
      <c r="I116" s="106"/>
      <c r="J116" s="56">
        <f>SUM(J113:J115)</f>
        <v>9429631.3200000003</v>
      </c>
      <c r="K116" s="7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</row>
    <row r="117" spans="1:62" s="3" customFormat="1" ht="66" customHeight="1" x14ac:dyDescent="0.25">
      <c r="A117" s="261">
        <v>4</v>
      </c>
      <c r="B117" s="263" t="s">
        <v>60</v>
      </c>
      <c r="C117" s="59" t="s">
        <v>8</v>
      </c>
      <c r="D117" s="59">
        <v>7093830</v>
      </c>
      <c r="E117" s="253" t="s">
        <v>226</v>
      </c>
      <c r="F117" s="253" t="s">
        <v>229</v>
      </c>
      <c r="G117" s="237">
        <v>19104000</v>
      </c>
      <c r="H117" s="238">
        <v>43410</v>
      </c>
      <c r="I117" s="361">
        <v>43438</v>
      </c>
      <c r="J117" s="59">
        <v>6586886.2599999998</v>
      </c>
      <c r="K117" s="7"/>
      <c r="L117" s="2"/>
      <c r="M117" s="2"/>
    </row>
    <row r="118" spans="1:62" s="3" customFormat="1" ht="16.5" x14ac:dyDescent="0.25">
      <c r="A118" s="355"/>
      <c r="B118" s="356"/>
      <c r="C118" s="60" t="s">
        <v>269</v>
      </c>
      <c r="D118" s="207">
        <v>272722.3</v>
      </c>
      <c r="E118" s="254"/>
      <c r="F118" s="254"/>
      <c r="G118" s="240"/>
      <c r="H118" s="241"/>
      <c r="I118" s="40">
        <v>43264</v>
      </c>
      <c r="J118" s="207">
        <v>272722.30000000005</v>
      </c>
      <c r="K118" s="6"/>
      <c r="L118" s="1"/>
      <c r="M118" s="1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</row>
    <row r="119" spans="1:62" s="3" customFormat="1" ht="16.5" x14ac:dyDescent="0.25">
      <c r="A119" s="262"/>
      <c r="B119" s="264"/>
      <c r="C119" s="60" t="s">
        <v>270</v>
      </c>
      <c r="D119" s="182">
        <v>42681.8</v>
      </c>
      <c r="E119" s="179"/>
      <c r="F119" s="179"/>
      <c r="G119" s="46"/>
      <c r="H119" s="186"/>
      <c r="I119" s="186">
        <v>43329</v>
      </c>
      <c r="J119" s="182">
        <v>42681.8</v>
      </c>
      <c r="K119" s="6"/>
      <c r="L119" s="1"/>
      <c r="M119" s="1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</row>
    <row r="120" spans="1:62" s="4" customFormat="1" ht="17.25" outlineLevel="1" thickBot="1" x14ac:dyDescent="0.3">
      <c r="A120" s="255" t="s">
        <v>10</v>
      </c>
      <c r="B120" s="225"/>
      <c r="C120" s="33"/>
      <c r="D120" s="20">
        <f>SUM(D117:D119)</f>
        <v>7409234.0999999996</v>
      </c>
      <c r="E120" s="26"/>
      <c r="F120" s="26"/>
      <c r="G120" s="31">
        <f>SUM(G117:G117)</f>
        <v>19104000</v>
      </c>
      <c r="H120" s="26"/>
      <c r="I120" s="28"/>
      <c r="J120" s="20">
        <f>SUM(J117:J119)</f>
        <v>6902290.3599999994</v>
      </c>
      <c r="K120" s="6"/>
      <c r="L120" s="1"/>
      <c r="M120" s="1"/>
    </row>
    <row r="121" spans="1:62" s="4" customFormat="1" ht="33" outlineLevel="1" x14ac:dyDescent="0.25">
      <c r="A121" s="170">
        <v>5</v>
      </c>
      <c r="B121" s="170" t="s">
        <v>287</v>
      </c>
      <c r="C121" s="60" t="s">
        <v>269</v>
      </c>
      <c r="D121" s="207">
        <v>190492</v>
      </c>
      <c r="E121" s="216" t="s">
        <v>391</v>
      </c>
      <c r="F121" s="216" t="s">
        <v>188</v>
      </c>
      <c r="G121" s="207">
        <v>190492</v>
      </c>
      <c r="H121" s="40">
        <v>43332</v>
      </c>
      <c r="I121" s="40">
        <v>43329</v>
      </c>
      <c r="J121" s="351">
        <v>190492</v>
      </c>
      <c r="K121" s="6"/>
      <c r="L121" s="1"/>
      <c r="M121" s="1"/>
    </row>
    <row r="122" spans="1:62" s="4" customFormat="1" ht="17.25" outlineLevel="1" thickBot="1" x14ac:dyDescent="0.3">
      <c r="A122" s="255" t="s">
        <v>10</v>
      </c>
      <c r="B122" s="225"/>
      <c r="C122" s="33"/>
      <c r="D122" s="20">
        <f>SUM(D121:D121)</f>
        <v>190492</v>
      </c>
      <c r="E122" s="26"/>
      <c r="F122" s="26"/>
      <c r="G122" s="20">
        <f>G121</f>
        <v>190492</v>
      </c>
      <c r="H122" s="26"/>
      <c r="I122" s="28"/>
      <c r="J122" s="20">
        <f t="shared" ref="J122" si="0">J121</f>
        <v>190492</v>
      </c>
      <c r="K122" s="6"/>
      <c r="L122" s="1"/>
      <c r="M122" s="1"/>
    </row>
    <row r="123" spans="1:62" s="4" customFormat="1" ht="33" outlineLevel="1" x14ac:dyDescent="0.25">
      <c r="A123" s="170">
        <v>6</v>
      </c>
      <c r="B123" s="170" t="s">
        <v>288</v>
      </c>
      <c r="C123" s="60" t="s">
        <v>269</v>
      </c>
      <c r="D123" s="207">
        <v>149760.85</v>
      </c>
      <c r="E123" s="216" t="s">
        <v>391</v>
      </c>
      <c r="F123" s="216" t="s">
        <v>188</v>
      </c>
      <c r="G123" s="207">
        <v>149760.84</v>
      </c>
      <c r="H123" s="40">
        <v>43332</v>
      </c>
      <c r="I123" s="40">
        <v>43329</v>
      </c>
      <c r="J123" s="362">
        <v>149760.85</v>
      </c>
      <c r="K123" s="6"/>
      <c r="L123" s="1"/>
      <c r="M123" s="1"/>
    </row>
    <row r="124" spans="1:62" s="4" customFormat="1" ht="17.25" outlineLevel="1" thickBot="1" x14ac:dyDescent="0.3">
      <c r="A124" s="255" t="s">
        <v>10</v>
      </c>
      <c r="B124" s="225"/>
      <c r="C124" s="33"/>
      <c r="D124" s="20">
        <f>SUM(D123:D123)</f>
        <v>149760.85</v>
      </c>
      <c r="E124" s="26"/>
      <c r="F124" s="26"/>
      <c r="G124" s="20">
        <f>G123</f>
        <v>149760.84</v>
      </c>
      <c r="H124" s="26"/>
      <c r="I124" s="28"/>
      <c r="J124" s="20">
        <f>J123</f>
        <v>149760.85</v>
      </c>
      <c r="K124" s="6"/>
      <c r="L124" s="1"/>
      <c r="M124" s="1"/>
    </row>
    <row r="125" spans="1:62" s="4" customFormat="1" ht="33" outlineLevel="1" x14ac:dyDescent="0.25">
      <c r="A125" s="170">
        <v>7</v>
      </c>
      <c r="B125" s="170" t="s">
        <v>289</v>
      </c>
      <c r="C125" s="60" t="s">
        <v>269</v>
      </c>
      <c r="D125" s="207">
        <v>193496.22</v>
      </c>
      <c r="E125" s="216" t="s">
        <v>391</v>
      </c>
      <c r="F125" s="216" t="s">
        <v>188</v>
      </c>
      <c r="G125" s="207">
        <v>193496.23</v>
      </c>
      <c r="H125" s="40">
        <v>43332</v>
      </c>
      <c r="I125" s="40">
        <v>43329</v>
      </c>
      <c r="J125" s="362">
        <v>193496.22</v>
      </c>
      <c r="K125" s="6"/>
      <c r="L125" s="1"/>
      <c r="M125" s="1"/>
    </row>
    <row r="126" spans="1:62" s="4" customFormat="1" ht="17.25" outlineLevel="1" thickBot="1" x14ac:dyDescent="0.3">
      <c r="A126" s="255" t="s">
        <v>10</v>
      </c>
      <c r="B126" s="225"/>
      <c r="C126" s="33"/>
      <c r="D126" s="20">
        <f>SUM(D125:D125)</f>
        <v>193496.22</v>
      </c>
      <c r="E126" s="26"/>
      <c r="F126" s="26"/>
      <c r="G126" s="20">
        <f>G125</f>
        <v>193496.23</v>
      </c>
      <c r="H126" s="26"/>
      <c r="I126" s="28"/>
      <c r="J126" s="20">
        <f t="shared" ref="J126" si="1">J125</f>
        <v>193496.22</v>
      </c>
      <c r="K126" s="6"/>
      <c r="L126" s="1"/>
      <c r="M126" s="1"/>
    </row>
    <row r="127" spans="1:62" s="4" customFormat="1" ht="22.5" customHeight="1" outlineLevel="1" x14ac:dyDescent="0.25">
      <c r="A127" s="170">
        <v>8</v>
      </c>
      <c r="B127" s="271" t="s">
        <v>290</v>
      </c>
      <c r="C127" s="60" t="s">
        <v>269</v>
      </c>
      <c r="D127" s="207">
        <v>404158.80106812</v>
      </c>
      <c r="E127" s="43"/>
      <c r="F127" s="43"/>
      <c r="G127" s="43"/>
      <c r="H127" s="43"/>
      <c r="I127" s="216"/>
      <c r="J127" s="158"/>
      <c r="K127" s="6"/>
      <c r="L127" s="1"/>
      <c r="M127" s="1"/>
    </row>
    <row r="128" spans="1:62" s="4" customFormat="1" ht="24" customHeight="1" outlineLevel="1" thickBot="1" x14ac:dyDescent="0.3">
      <c r="A128" s="55"/>
      <c r="B128" s="312"/>
      <c r="C128" s="182"/>
      <c r="D128" s="153">
        <f>SUM(D127:D127)</f>
        <v>404158.80106812</v>
      </c>
      <c r="E128" s="179"/>
      <c r="F128" s="179"/>
      <c r="G128" s="153">
        <f>SUM(G127:G127)</f>
        <v>0</v>
      </c>
      <c r="H128" s="179"/>
      <c r="I128" s="57"/>
      <c r="J128" s="153">
        <f t="shared" ref="J128" si="2">SUM(J127:J127)</f>
        <v>0</v>
      </c>
      <c r="K128" s="1"/>
      <c r="L128" s="1"/>
      <c r="M128" s="1"/>
    </row>
    <row r="129" spans="1:62" s="4" customFormat="1" ht="34.5" customHeight="1" outlineLevel="1" x14ac:dyDescent="0.25">
      <c r="A129" s="363"/>
      <c r="B129" s="364" t="s">
        <v>124</v>
      </c>
      <c r="C129" s="364"/>
      <c r="D129" s="126">
        <v>2652126.3847157098</v>
      </c>
      <c r="E129" s="90"/>
      <c r="F129" s="59"/>
      <c r="G129" s="126">
        <f>SUM(G130:G139)</f>
        <v>3305736.4699999997</v>
      </c>
      <c r="H129" s="62"/>
      <c r="I129" s="63"/>
      <c r="J129" s="126">
        <f>SUM(J131:J139)</f>
        <v>2450494.5099999998</v>
      </c>
      <c r="K129" s="7"/>
      <c r="L129" s="1"/>
      <c r="M129" s="1"/>
    </row>
    <row r="130" spans="1:62" s="4" customFormat="1" ht="33.75" customHeight="1" outlineLevel="1" x14ac:dyDescent="0.25">
      <c r="A130" s="144">
        <v>1</v>
      </c>
      <c r="B130" s="130" t="s">
        <v>498</v>
      </c>
      <c r="C130" s="130" t="s">
        <v>269</v>
      </c>
      <c r="D130" s="60"/>
      <c r="E130" s="227" t="s">
        <v>508</v>
      </c>
      <c r="F130" s="230" t="s">
        <v>188</v>
      </c>
      <c r="G130" s="60">
        <v>547753.84</v>
      </c>
      <c r="H130" s="233">
        <v>43417</v>
      </c>
      <c r="I130" s="40">
        <v>43460</v>
      </c>
      <c r="J130" s="60">
        <v>547753.84</v>
      </c>
      <c r="K130" s="7"/>
      <c r="L130" s="1"/>
      <c r="M130" s="1"/>
    </row>
    <row r="131" spans="1:62" s="4" customFormat="1" ht="34.5" customHeight="1" outlineLevel="1" x14ac:dyDescent="0.25">
      <c r="A131" s="144">
        <v>2</v>
      </c>
      <c r="B131" s="130" t="s">
        <v>499</v>
      </c>
      <c r="C131" s="130" t="s">
        <v>269</v>
      </c>
      <c r="D131" s="60"/>
      <c r="E131" s="228"/>
      <c r="F131" s="231"/>
      <c r="G131" s="60">
        <v>463591.67999999999</v>
      </c>
      <c r="H131" s="234"/>
      <c r="I131" s="40">
        <v>43460</v>
      </c>
      <c r="J131" s="60">
        <v>463591.67999999993</v>
      </c>
      <c r="K131" s="7"/>
      <c r="L131" s="1"/>
      <c r="M131" s="1"/>
    </row>
    <row r="132" spans="1:62" s="4" customFormat="1" ht="33.75" customHeight="1" outlineLevel="1" x14ac:dyDescent="0.25">
      <c r="A132" s="144">
        <v>3</v>
      </c>
      <c r="B132" s="130" t="s">
        <v>500</v>
      </c>
      <c r="C132" s="130" t="s">
        <v>269</v>
      </c>
      <c r="D132" s="60"/>
      <c r="E132" s="228"/>
      <c r="F132" s="231"/>
      <c r="G132" s="60">
        <v>422987.96</v>
      </c>
      <c r="H132" s="234"/>
      <c r="I132" s="40">
        <v>43460</v>
      </c>
      <c r="J132" s="60">
        <v>422987.95999999996</v>
      </c>
      <c r="K132" s="7"/>
      <c r="L132" s="1"/>
      <c r="M132" s="1"/>
    </row>
    <row r="133" spans="1:62" s="4" customFormat="1" ht="39" customHeight="1" outlineLevel="1" x14ac:dyDescent="0.25">
      <c r="A133" s="144">
        <v>4</v>
      </c>
      <c r="B133" s="130" t="s">
        <v>501</v>
      </c>
      <c r="C133" s="130" t="s">
        <v>269</v>
      </c>
      <c r="D133" s="60"/>
      <c r="E133" s="228"/>
      <c r="F133" s="231"/>
      <c r="G133" s="60">
        <v>547228.63</v>
      </c>
      <c r="H133" s="234"/>
      <c r="I133" s="40">
        <v>43460</v>
      </c>
      <c r="J133" s="60">
        <v>547228.63</v>
      </c>
      <c r="K133" s="7"/>
      <c r="L133" s="1"/>
      <c r="M133" s="1"/>
    </row>
    <row r="134" spans="1:62" s="4" customFormat="1" ht="40.5" customHeight="1" outlineLevel="1" x14ac:dyDescent="0.25">
      <c r="A134" s="144">
        <v>5</v>
      </c>
      <c r="B134" s="130" t="s">
        <v>502</v>
      </c>
      <c r="C134" s="130" t="s">
        <v>269</v>
      </c>
      <c r="D134" s="60"/>
      <c r="E134" s="228"/>
      <c r="F134" s="231"/>
      <c r="G134" s="60">
        <v>408498.11</v>
      </c>
      <c r="H134" s="234"/>
      <c r="I134" s="40">
        <v>43460</v>
      </c>
      <c r="J134" s="60">
        <v>408498.11</v>
      </c>
      <c r="K134" s="7"/>
      <c r="L134" s="1"/>
      <c r="M134" s="1"/>
    </row>
    <row r="135" spans="1:62" s="4" customFormat="1" ht="39.75" customHeight="1" outlineLevel="1" x14ac:dyDescent="0.25">
      <c r="A135" s="144">
        <v>6</v>
      </c>
      <c r="B135" s="130" t="s">
        <v>503</v>
      </c>
      <c r="C135" s="130" t="s">
        <v>269</v>
      </c>
      <c r="D135" s="60"/>
      <c r="E135" s="228"/>
      <c r="F135" s="231"/>
      <c r="G135" s="60">
        <v>248564.06</v>
      </c>
      <c r="H135" s="234"/>
      <c r="I135" s="40">
        <v>43460</v>
      </c>
      <c r="J135" s="60">
        <v>31866.81</v>
      </c>
      <c r="K135" s="7"/>
      <c r="L135" s="1"/>
      <c r="M135" s="1"/>
    </row>
    <row r="136" spans="1:62" s="4" customFormat="1" ht="44.25" customHeight="1" outlineLevel="1" x14ac:dyDescent="0.25">
      <c r="A136" s="144">
        <v>7</v>
      </c>
      <c r="B136" s="130" t="s">
        <v>504</v>
      </c>
      <c r="C136" s="130" t="s">
        <v>269</v>
      </c>
      <c r="D136" s="60"/>
      <c r="E136" s="228"/>
      <c r="F136" s="231"/>
      <c r="G136" s="60">
        <v>100830.86</v>
      </c>
      <c r="H136" s="234"/>
      <c r="I136" s="40">
        <v>43460</v>
      </c>
      <c r="J136" s="60">
        <v>10039.99</v>
      </c>
      <c r="K136" s="7"/>
      <c r="L136" s="1"/>
      <c r="M136" s="1"/>
    </row>
    <row r="137" spans="1:62" s="4" customFormat="1" ht="36.75" customHeight="1" outlineLevel="1" x14ac:dyDescent="0.25">
      <c r="A137" s="144">
        <v>8</v>
      </c>
      <c r="B137" s="130" t="s">
        <v>505</v>
      </c>
      <c r="C137" s="130" t="s">
        <v>269</v>
      </c>
      <c r="D137" s="60"/>
      <c r="E137" s="228"/>
      <c r="F137" s="231"/>
      <c r="G137" s="60">
        <v>127032.55</v>
      </c>
      <c r="H137" s="234"/>
      <c r="I137" s="40">
        <v>43460</v>
      </c>
      <c r="J137" s="60">
        <v>127032.55</v>
      </c>
      <c r="K137" s="7"/>
      <c r="L137" s="1"/>
      <c r="M137" s="1"/>
    </row>
    <row r="138" spans="1:62" s="4" customFormat="1" ht="33.75" customHeight="1" outlineLevel="1" x14ac:dyDescent="0.25">
      <c r="A138" s="144">
        <v>9</v>
      </c>
      <c r="B138" s="130" t="s">
        <v>506</v>
      </c>
      <c r="C138" s="130" t="s">
        <v>269</v>
      </c>
      <c r="D138" s="60"/>
      <c r="E138" s="228"/>
      <c r="F138" s="231"/>
      <c r="G138" s="60">
        <v>167221.26999999999</v>
      </c>
      <c r="H138" s="234"/>
      <c r="I138" s="40">
        <v>43460</v>
      </c>
      <c r="J138" s="60">
        <v>167221.26999999999</v>
      </c>
      <c r="K138" s="7"/>
      <c r="L138" s="1"/>
      <c r="M138" s="1"/>
    </row>
    <row r="139" spans="1:62" s="4" customFormat="1" ht="35.25" customHeight="1" outlineLevel="1" x14ac:dyDescent="0.25">
      <c r="A139" s="144">
        <v>10</v>
      </c>
      <c r="B139" s="130" t="s">
        <v>507</v>
      </c>
      <c r="C139" s="130" t="s">
        <v>269</v>
      </c>
      <c r="D139" s="60"/>
      <c r="E139" s="239"/>
      <c r="F139" s="240"/>
      <c r="G139" s="60">
        <v>272027.51</v>
      </c>
      <c r="H139" s="241"/>
      <c r="I139" s="40">
        <v>43460</v>
      </c>
      <c r="J139" s="60">
        <v>272027.51</v>
      </c>
      <c r="K139" s="7"/>
      <c r="L139" s="1"/>
      <c r="M139" s="1"/>
    </row>
    <row r="140" spans="1:62" s="4" customFormat="1" ht="29.25" customHeight="1" outlineLevel="1" thickBot="1" x14ac:dyDescent="0.3">
      <c r="A140" s="55"/>
      <c r="B140" s="365" t="s">
        <v>125</v>
      </c>
      <c r="C140" s="252"/>
      <c r="D140" s="66">
        <v>1200000</v>
      </c>
      <c r="E140" s="45"/>
      <c r="F140" s="46"/>
      <c r="G140" s="66"/>
      <c r="H140" s="47"/>
      <c r="I140" s="48"/>
      <c r="J140" s="66">
        <f>J141+J142+J143+J144+J145+J146+J147</f>
        <v>70000</v>
      </c>
      <c r="K140" s="6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</row>
    <row r="141" spans="1:62" s="4" customFormat="1" ht="16.5" outlineLevel="1" x14ac:dyDescent="0.25">
      <c r="A141" s="363">
        <v>1</v>
      </c>
      <c r="B141" s="61" t="s">
        <v>500</v>
      </c>
      <c r="C141" s="61" t="s">
        <v>640</v>
      </c>
      <c r="D141" s="126"/>
      <c r="E141" s="90"/>
      <c r="F141" s="59"/>
      <c r="G141" s="366"/>
      <c r="H141" s="62"/>
      <c r="I141" s="63"/>
      <c r="J141" s="58">
        <v>10000</v>
      </c>
      <c r="K141" s="6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</row>
    <row r="142" spans="1:62" s="4" customFormat="1" ht="16.5" outlineLevel="1" x14ac:dyDescent="0.25">
      <c r="A142" s="367">
        <v>2</v>
      </c>
      <c r="B142" s="216" t="s">
        <v>499</v>
      </c>
      <c r="C142" s="216" t="s">
        <v>270</v>
      </c>
      <c r="D142" s="154"/>
      <c r="E142" s="49"/>
      <c r="F142" s="207"/>
      <c r="G142" s="368"/>
      <c r="H142" s="40"/>
      <c r="I142" s="16"/>
      <c r="J142" s="60">
        <v>10000</v>
      </c>
      <c r="K142" s="6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</row>
    <row r="143" spans="1:62" s="4" customFormat="1" ht="16.5" outlineLevel="1" x14ac:dyDescent="0.25">
      <c r="A143" s="367">
        <v>4</v>
      </c>
      <c r="B143" s="216" t="s">
        <v>289</v>
      </c>
      <c r="C143" s="216" t="s">
        <v>270</v>
      </c>
      <c r="D143" s="154"/>
      <c r="E143" s="49"/>
      <c r="F143" s="207"/>
      <c r="G143" s="368"/>
      <c r="H143" s="40"/>
      <c r="I143" s="16"/>
      <c r="J143" s="60">
        <v>10000</v>
      </c>
      <c r="K143" s="6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</row>
    <row r="144" spans="1:62" s="4" customFormat="1" ht="16.5" outlineLevel="1" x14ac:dyDescent="0.25">
      <c r="A144" s="367">
        <v>5</v>
      </c>
      <c r="B144" s="216" t="s">
        <v>648</v>
      </c>
      <c r="C144" s="216" t="s">
        <v>270</v>
      </c>
      <c r="D144" s="154"/>
      <c r="E144" s="49"/>
      <c r="F144" s="207"/>
      <c r="G144" s="368"/>
      <c r="H144" s="40"/>
      <c r="I144" s="16"/>
      <c r="J144" s="60"/>
      <c r="K144" s="6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</row>
    <row r="145" spans="1:62" s="4" customFormat="1" ht="16.5" outlineLevel="1" x14ac:dyDescent="0.25">
      <c r="A145" s="367">
        <v>6</v>
      </c>
      <c r="B145" s="216" t="s">
        <v>649</v>
      </c>
      <c r="C145" s="216" t="s">
        <v>270</v>
      </c>
      <c r="D145" s="154"/>
      <c r="E145" s="49"/>
      <c r="F145" s="207"/>
      <c r="G145" s="368"/>
      <c r="H145" s="40"/>
      <c r="I145" s="16"/>
      <c r="J145" s="60">
        <v>20000</v>
      </c>
      <c r="K145" s="6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</row>
    <row r="146" spans="1:62" s="4" customFormat="1" ht="16.5" outlineLevel="1" x14ac:dyDescent="0.25">
      <c r="A146" s="367">
        <v>7</v>
      </c>
      <c r="B146" s="216" t="s">
        <v>655</v>
      </c>
      <c r="C146" s="216" t="s">
        <v>270</v>
      </c>
      <c r="D146" s="154"/>
      <c r="E146" s="49"/>
      <c r="F146" s="207"/>
      <c r="G146" s="368"/>
      <c r="H146" s="40"/>
      <c r="I146" s="16"/>
      <c r="J146" s="60">
        <v>10000</v>
      </c>
      <c r="K146" s="6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</row>
    <row r="147" spans="1:62" s="4" customFormat="1" ht="16.5" outlineLevel="1" x14ac:dyDescent="0.25">
      <c r="A147" s="367">
        <v>8</v>
      </c>
      <c r="B147" s="216" t="s">
        <v>656</v>
      </c>
      <c r="C147" s="216" t="s">
        <v>270</v>
      </c>
      <c r="D147" s="154"/>
      <c r="E147" s="49"/>
      <c r="F147" s="207"/>
      <c r="G147" s="368"/>
      <c r="H147" s="40"/>
      <c r="I147" s="16"/>
      <c r="J147" s="60">
        <v>10000</v>
      </c>
      <c r="K147" s="6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</row>
    <row r="148" spans="1:62" s="4" customFormat="1" ht="17.25" outlineLevel="1" thickBot="1" x14ac:dyDescent="0.3">
      <c r="A148" s="310" t="s">
        <v>11</v>
      </c>
      <c r="B148" s="311"/>
      <c r="C148" s="220"/>
      <c r="D148" s="74">
        <f>D103+D112+D116+D120+D129+D140+D122+D124+D126+D128</f>
        <v>40804306.385783836</v>
      </c>
      <c r="E148" s="74">
        <f>E103+E112+E116+E120+E129+E140</f>
        <v>0</v>
      </c>
      <c r="F148" s="74">
        <f>F103+F112+F116+F120+F129+F140</f>
        <v>0</v>
      </c>
      <c r="G148" s="74">
        <f>G103+G112+G116+G120+G122+G124+G126+G128+G129+G140</f>
        <v>99765445.540000007</v>
      </c>
      <c r="H148" s="74">
        <f>H103+H112+H116+H120+H129+H140</f>
        <v>0</v>
      </c>
      <c r="I148" s="74">
        <f>I103+I112+I116+I120+I129+I140</f>
        <v>0</v>
      </c>
      <c r="J148" s="74">
        <f>J103+J112+J116+J120+J129+J140+J122+J124+J126+J128</f>
        <v>38089209.649999999</v>
      </c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</row>
    <row r="149" spans="1:62" s="3" customFormat="1" ht="24.75" customHeight="1" thickBot="1" x14ac:dyDescent="0.3">
      <c r="A149" s="369" t="s">
        <v>15</v>
      </c>
      <c r="B149" s="370"/>
      <c r="C149" s="370"/>
      <c r="D149" s="370"/>
      <c r="E149" s="370"/>
      <c r="F149" s="370"/>
      <c r="G149" s="370"/>
      <c r="H149" s="370"/>
      <c r="I149" s="370"/>
      <c r="J149" s="370"/>
      <c r="K149" s="2"/>
      <c r="L149" s="2"/>
      <c r="M149" s="2"/>
    </row>
    <row r="150" spans="1:62" s="3" customFormat="1" ht="41.25" customHeight="1" x14ac:dyDescent="0.25">
      <c r="A150" s="371">
        <v>1</v>
      </c>
      <c r="B150" s="195" t="s">
        <v>110</v>
      </c>
      <c r="C150" s="183" t="s">
        <v>7</v>
      </c>
      <c r="D150" s="372">
        <v>5194010.72</v>
      </c>
      <c r="E150" s="179" t="s">
        <v>194</v>
      </c>
      <c r="F150" s="122" t="s">
        <v>195</v>
      </c>
      <c r="G150" s="207">
        <v>5060105.2284837812</v>
      </c>
      <c r="H150" s="186">
        <v>43286</v>
      </c>
      <c r="I150" s="186">
        <v>43294</v>
      </c>
      <c r="J150" s="183">
        <v>5194010.72</v>
      </c>
      <c r="K150" s="2"/>
      <c r="L150" s="2"/>
      <c r="M150" s="2"/>
    </row>
    <row r="151" spans="1:62" s="3" customFormat="1" ht="17.25" outlineLevel="1" thickBot="1" x14ac:dyDescent="0.3">
      <c r="A151" s="255" t="s">
        <v>10</v>
      </c>
      <c r="B151" s="225"/>
      <c r="C151" s="20"/>
      <c r="D151" s="20">
        <f>SUM(D150:D150)</f>
        <v>5194010.72</v>
      </c>
      <c r="E151" s="17"/>
      <c r="F151" s="17"/>
      <c r="G151" s="31">
        <f>SUM(G150:G150)</f>
        <v>5060105.2284837812</v>
      </c>
      <c r="H151" s="21"/>
      <c r="I151" s="19"/>
      <c r="J151" s="20">
        <f>SUM(J150:J150)</f>
        <v>5194010.72</v>
      </c>
      <c r="K151" s="1"/>
      <c r="L151" s="1"/>
      <c r="M151" s="1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</row>
    <row r="152" spans="1:62" s="3" customFormat="1" ht="53.25" customHeight="1" x14ac:dyDescent="0.25">
      <c r="A152" s="373">
        <v>2</v>
      </c>
      <c r="B152" s="374" t="s">
        <v>111</v>
      </c>
      <c r="C152" s="59" t="s">
        <v>7</v>
      </c>
      <c r="D152" s="59">
        <v>7452615.6799999997</v>
      </c>
      <c r="E152" s="179" t="s">
        <v>194</v>
      </c>
      <c r="F152" s="122" t="s">
        <v>195</v>
      </c>
      <c r="G152" s="207">
        <v>6959458.990341749</v>
      </c>
      <c r="H152" s="40">
        <v>43291</v>
      </c>
      <c r="I152" s="62">
        <v>43294</v>
      </c>
      <c r="J152" s="59">
        <v>7452615.6799999997</v>
      </c>
      <c r="K152" s="2"/>
      <c r="L152" s="2"/>
      <c r="M152" s="2"/>
    </row>
    <row r="153" spans="1:62" s="4" customFormat="1" ht="17.25" outlineLevel="1" thickBot="1" x14ac:dyDescent="0.3">
      <c r="A153" s="255" t="s">
        <v>10</v>
      </c>
      <c r="B153" s="225"/>
      <c r="C153" s="33"/>
      <c r="D153" s="20">
        <f>SUM(D152:D152)</f>
        <v>7452615.6799999997</v>
      </c>
      <c r="E153" s="122"/>
      <c r="F153" s="26"/>
      <c r="G153" s="31">
        <f>SUM(G152:G152)</f>
        <v>6959458.990341749</v>
      </c>
      <c r="H153" s="39"/>
      <c r="I153" s="30"/>
      <c r="J153" s="20">
        <f>SUM(J152:J152)</f>
        <v>7452615.6799999997</v>
      </c>
      <c r="K153" s="1"/>
      <c r="L153" s="1"/>
      <c r="M153" s="1"/>
    </row>
    <row r="154" spans="1:62" s="3" customFormat="1" ht="48" customHeight="1" x14ac:dyDescent="0.25">
      <c r="A154" s="371">
        <v>3</v>
      </c>
      <c r="B154" s="195" t="s">
        <v>112</v>
      </c>
      <c r="C154" s="183" t="s">
        <v>7</v>
      </c>
      <c r="D154" s="183">
        <v>7334616.8600000003</v>
      </c>
      <c r="E154" s="61" t="s">
        <v>194</v>
      </c>
      <c r="F154" s="122" t="s">
        <v>195</v>
      </c>
      <c r="G154" s="358">
        <v>6835219.7211744711</v>
      </c>
      <c r="H154" s="40">
        <v>43291</v>
      </c>
      <c r="I154" s="62">
        <v>43294</v>
      </c>
      <c r="J154" s="183">
        <v>7334616.8599999994</v>
      </c>
      <c r="K154" s="2"/>
      <c r="L154" s="2"/>
      <c r="M154" s="2"/>
    </row>
    <row r="155" spans="1:62" s="4" customFormat="1" ht="17.25" outlineLevel="1" thickBot="1" x14ac:dyDescent="0.3">
      <c r="A155" s="255" t="s">
        <v>10</v>
      </c>
      <c r="B155" s="225"/>
      <c r="C155" s="33"/>
      <c r="D155" s="20">
        <f>SUM(D154:D154)</f>
        <v>7334616.8600000003</v>
      </c>
      <c r="E155" s="26"/>
      <c r="F155" s="26"/>
      <c r="G155" s="31">
        <f>SUM(G154:G154)</f>
        <v>6835219.7211744711</v>
      </c>
      <c r="H155" s="39"/>
      <c r="I155" s="19"/>
      <c r="J155" s="20">
        <f>SUM(J154:J154)</f>
        <v>7334616.8599999994</v>
      </c>
      <c r="K155" s="1"/>
      <c r="L155" s="1"/>
      <c r="M155" s="1"/>
    </row>
    <row r="156" spans="1:62" s="3" customFormat="1" ht="33.75" customHeight="1" x14ac:dyDescent="0.25">
      <c r="A156" s="373">
        <v>4</v>
      </c>
      <c r="B156" s="374" t="s">
        <v>46</v>
      </c>
      <c r="C156" s="59" t="s">
        <v>8</v>
      </c>
      <c r="D156" s="59">
        <v>7158030.4199999999</v>
      </c>
      <c r="E156" s="62" t="s">
        <v>197</v>
      </c>
      <c r="F156" s="122" t="s">
        <v>196</v>
      </c>
      <c r="G156" s="207">
        <v>7337634.9400000004</v>
      </c>
      <c r="H156" s="187">
        <v>43301</v>
      </c>
      <c r="I156" s="62">
        <v>43328</v>
      </c>
      <c r="J156" s="59">
        <v>7158030.4199999999</v>
      </c>
      <c r="K156" s="2"/>
      <c r="L156" s="2"/>
      <c r="M156" s="2"/>
    </row>
    <row r="157" spans="1:62" s="4" customFormat="1" ht="17.25" outlineLevel="1" thickBot="1" x14ac:dyDescent="0.3">
      <c r="A157" s="255" t="s">
        <v>10</v>
      </c>
      <c r="B157" s="225"/>
      <c r="C157" s="33"/>
      <c r="D157" s="20">
        <f>SUM(D156:D156)</f>
        <v>7158030.4199999999</v>
      </c>
      <c r="E157" s="26"/>
      <c r="F157" s="26"/>
      <c r="G157" s="31">
        <f>SUM(G156:G156)</f>
        <v>7337634.9400000004</v>
      </c>
      <c r="H157" s="39"/>
      <c r="I157" s="28"/>
      <c r="J157" s="20">
        <f>SUM(J156:J156)</f>
        <v>7158030.4199999999</v>
      </c>
      <c r="K157" s="1"/>
      <c r="L157" s="1"/>
      <c r="M157" s="1"/>
    </row>
    <row r="158" spans="1:62" s="3" customFormat="1" ht="15" customHeight="1" x14ac:dyDescent="0.25">
      <c r="A158" s="375">
        <v>5</v>
      </c>
      <c r="B158" s="376" t="s">
        <v>122</v>
      </c>
      <c r="C158" s="59" t="s">
        <v>5</v>
      </c>
      <c r="D158" s="377">
        <v>414619.57</v>
      </c>
      <c r="E158" s="253" t="s">
        <v>198</v>
      </c>
      <c r="F158" s="253" t="s">
        <v>196</v>
      </c>
      <c r="G158" s="59">
        <v>490370.42840699037</v>
      </c>
      <c r="H158" s="62">
        <v>43246</v>
      </c>
      <c r="I158" s="62">
        <v>43252</v>
      </c>
      <c r="J158" s="59">
        <v>414619.57</v>
      </c>
      <c r="K158" s="1"/>
      <c r="L158" s="1"/>
      <c r="M158" s="1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</row>
    <row r="159" spans="1:62" s="4" customFormat="1" ht="32.25" customHeight="1" outlineLevel="1" x14ac:dyDescent="0.25">
      <c r="A159" s="378"/>
      <c r="B159" s="379"/>
      <c r="C159" s="207" t="s">
        <v>2</v>
      </c>
      <c r="D159" s="380">
        <v>994801.15</v>
      </c>
      <c r="E159" s="258"/>
      <c r="F159" s="258"/>
      <c r="G159" s="207">
        <v>1174121.7110589948</v>
      </c>
      <c r="H159" s="40">
        <v>43261</v>
      </c>
      <c r="I159" s="40">
        <v>43328</v>
      </c>
      <c r="J159" s="207">
        <v>994801.15</v>
      </c>
      <c r="K159" s="1"/>
      <c r="L159" s="1"/>
      <c r="M159" s="1"/>
    </row>
    <row r="160" spans="1:62" s="4" customFormat="1" ht="16.5" outlineLevel="1" x14ac:dyDescent="0.25">
      <c r="A160" s="378"/>
      <c r="B160" s="379"/>
      <c r="C160" s="207" t="s">
        <v>3</v>
      </c>
      <c r="D160" s="380">
        <v>174450.61</v>
      </c>
      <c r="E160" s="258"/>
      <c r="F160" s="258"/>
      <c r="G160" s="207">
        <v>195384.21104340843</v>
      </c>
      <c r="H160" s="40">
        <v>43246</v>
      </c>
      <c r="I160" s="187">
        <v>43252</v>
      </c>
      <c r="J160" s="207">
        <v>174450.61</v>
      </c>
      <c r="K160" s="1"/>
      <c r="L160" s="1"/>
      <c r="M160" s="1"/>
    </row>
    <row r="161" spans="1:62" s="4" customFormat="1" ht="16.5" outlineLevel="1" x14ac:dyDescent="0.25">
      <c r="A161" s="378"/>
      <c r="B161" s="379"/>
      <c r="C161" s="72" t="s">
        <v>8</v>
      </c>
      <c r="D161" s="60">
        <v>3011990.36</v>
      </c>
      <c r="E161" s="254"/>
      <c r="F161" s="254"/>
      <c r="G161" s="207">
        <v>3336220.3221261706</v>
      </c>
      <c r="H161" s="40">
        <v>43281</v>
      </c>
      <c r="I161" s="40">
        <v>43328</v>
      </c>
      <c r="J161" s="207">
        <v>3011990.36</v>
      </c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</row>
    <row r="162" spans="1:62" s="4" customFormat="1" ht="17.25" outlineLevel="1" thickBot="1" x14ac:dyDescent="0.3">
      <c r="A162" s="255" t="s">
        <v>10</v>
      </c>
      <c r="B162" s="225"/>
      <c r="C162" s="33"/>
      <c r="D162" s="20">
        <f>SUM(D158:D161)</f>
        <v>4595861.6899999995</v>
      </c>
      <c r="E162" s="17"/>
      <c r="F162" s="17"/>
      <c r="G162" s="31">
        <f>SUM(G158:G161)</f>
        <v>5196096.6726355646</v>
      </c>
      <c r="H162" s="21"/>
      <c r="I162" s="19"/>
      <c r="J162" s="20">
        <f>SUM(J158:J161)</f>
        <v>4595861.6899999995</v>
      </c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</row>
    <row r="163" spans="1:62" s="3" customFormat="1" ht="32.25" customHeight="1" x14ac:dyDescent="0.25">
      <c r="A163" s="375">
        <v>6</v>
      </c>
      <c r="B163" s="376" t="s">
        <v>121</v>
      </c>
      <c r="C163" s="59" t="s">
        <v>5</v>
      </c>
      <c r="D163" s="59">
        <v>390372.06</v>
      </c>
      <c r="E163" s="253" t="s">
        <v>198</v>
      </c>
      <c r="F163" s="253" t="s">
        <v>196</v>
      </c>
      <c r="G163" s="59">
        <v>471172.01722237701</v>
      </c>
      <c r="H163" s="62">
        <v>43246</v>
      </c>
      <c r="I163" s="62">
        <v>43252</v>
      </c>
      <c r="J163" s="59">
        <v>390372.06</v>
      </c>
      <c r="K163" s="2"/>
      <c r="L163" s="2"/>
      <c r="M163" s="2"/>
    </row>
    <row r="164" spans="1:62" s="3" customFormat="1" ht="28.5" customHeight="1" x14ac:dyDescent="0.25">
      <c r="A164" s="381"/>
      <c r="B164" s="264"/>
      <c r="C164" s="183" t="s">
        <v>2</v>
      </c>
      <c r="D164" s="183">
        <v>868951.37</v>
      </c>
      <c r="E164" s="258"/>
      <c r="F164" s="258"/>
      <c r="G164" s="207">
        <v>1075174.7463382962</v>
      </c>
      <c r="H164" s="40">
        <v>43261</v>
      </c>
      <c r="I164" s="40">
        <v>43328</v>
      </c>
      <c r="J164" s="183">
        <v>868951.37</v>
      </c>
      <c r="K164" s="1"/>
      <c r="L164" s="1"/>
      <c r="M164" s="1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</row>
    <row r="165" spans="1:62" s="3" customFormat="1" ht="33" customHeight="1" x14ac:dyDescent="0.25">
      <c r="A165" s="381"/>
      <c r="B165" s="264"/>
      <c r="C165" s="183" t="s">
        <v>3</v>
      </c>
      <c r="D165" s="183">
        <v>174450.61</v>
      </c>
      <c r="E165" s="258"/>
      <c r="F165" s="258"/>
      <c r="G165" s="207">
        <v>195384.21104340843</v>
      </c>
      <c r="H165" s="40">
        <v>43246</v>
      </c>
      <c r="I165" s="40">
        <v>43252</v>
      </c>
      <c r="J165" s="183">
        <v>174450.61</v>
      </c>
      <c r="K165" s="1"/>
      <c r="L165" s="1"/>
      <c r="M165" s="1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</row>
    <row r="166" spans="1:62" s="4" customFormat="1" ht="16.5" outlineLevel="1" x14ac:dyDescent="0.25">
      <c r="A166" s="378"/>
      <c r="B166" s="379"/>
      <c r="C166" s="72" t="s">
        <v>8</v>
      </c>
      <c r="D166" s="60">
        <v>3184810.8</v>
      </c>
      <c r="E166" s="254"/>
      <c r="F166" s="254"/>
      <c r="G166" s="207">
        <v>3403577.459672187</v>
      </c>
      <c r="H166" s="40">
        <v>43281</v>
      </c>
      <c r="I166" s="40">
        <v>43328</v>
      </c>
      <c r="J166" s="207">
        <v>3184810.8</v>
      </c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</row>
    <row r="167" spans="1:62" s="4" customFormat="1" ht="17.25" outlineLevel="1" thickBot="1" x14ac:dyDescent="0.3">
      <c r="A167" s="255" t="s">
        <v>10</v>
      </c>
      <c r="B167" s="225"/>
      <c r="C167" s="33"/>
      <c r="D167" s="20">
        <f>SUM(D163:D166)</f>
        <v>4618584.84</v>
      </c>
      <c r="E167" s="17"/>
      <c r="F167" s="17"/>
      <c r="G167" s="31">
        <f>SUM(G163:G166)</f>
        <v>5145308.4342762688</v>
      </c>
      <c r="H167" s="21"/>
      <c r="I167" s="19"/>
      <c r="J167" s="20">
        <f>SUM(J163:J166)</f>
        <v>4618584.84</v>
      </c>
      <c r="K167" s="1"/>
      <c r="L167" s="1"/>
      <c r="M167" s="1"/>
    </row>
    <row r="168" spans="1:62" s="3" customFormat="1" ht="32.25" customHeight="1" x14ac:dyDescent="0.25">
      <c r="A168" s="382">
        <v>7</v>
      </c>
      <c r="B168" s="263" t="s">
        <v>113</v>
      </c>
      <c r="C168" s="181" t="s">
        <v>5</v>
      </c>
      <c r="D168" s="181">
        <v>230249.54</v>
      </c>
      <c r="E168" s="253" t="s">
        <v>224</v>
      </c>
      <c r="F168" s="253" t="s">
        <v>196</v>
      </c>
      <c r="G168" s="181">
        <v>378293.17</v>
      </c>
      <c r="H168" s="185">
        <v>43261</v>
      </c>
      <c r="I168" s="185">
        <v>43280</v>
      </c>
      <c r="J168" s="181">
        <v>230249.54</v>
      </c>
      <c r="K168" s="1"/>
      <c r="L168" s="1"/>
      <c r="M168" s="1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</row>
    <row r="169" spans="1:62" s="4" customFormat="1" ht="16.5" outlineLevel="1" x14ac:dyDescent="0.25">
      <c r="A169" s="383"/>
      <c r="B169" s="356"/>
      <c r="C169" s="207" t="s">
        <v>2</v>
      </c>
      <c r="D169" s="207">
        <v>1095181.93818551</v>
      </c>
      <c r="E169" s="258"/>
      <c r="F169" s="258"/>
      <c r="G169" s="207">
        <v>952332.12</v>
      </c>
      <c r="H169" s="40">
        <v>43261</v>
      </c>
      <c r="I169" s="40">
        <v>43434</v>
      </c>
      <c r="J169" s="207">
        <v>1203005</v>
      </c>
      <c r="K169" s="1"/>
      <c r="L169" s="1"/>
      <c r="M169" s="1"/>
    </row>
    <row r="170" spans="1:62" s="4" customFormat="1" ht="16.5" outlineLevel="1" x14ac:dyDescent="0.25">
      <c r="A170" s="383"/>
      <c r="B170" s="356"/>
      <c r="C170" s="207" t="s">
        <v>3</v>
      </c>
      <c r="D170" s="207">
        <v>232347</v>
      </c>
      <c r="E170" s="258"/>
      <c r="F170" s="258"/>
      <c r="G170" s="207">
        <v>202040.9</v>
      </c>
      <c r="H170" s="40">
        <v>43261</v>
      </c>
      <c r="I170" s="40">
        <v>43434</v>
      </c>
      <c r="J170" s="207">
        <v>178802</v>
      </c>
      <c r="K170" s="1"/>
      <c r="L170" s="1"/>
      <c r="M170" s="1"/>
    </row>
    <row r="171" spans="1:62" s="4" customFormat="1" ht="16.5" outlineLevel="1" x14ac:dyDescent="0.25">
      <c r="A171" s="383"/>
      <c r="B171" s="356"/>
      <c r="C171" s="207" t="s">
        <v>4</v>
      </c>
      <c r="D171" s="207">
        <v>452956</v>
      </c>
      <c r="E171" s="258"/>
      <c r="F171" s="258"/>
      <c r="G171" s="207">
        <v>393874.86</v>
      </c>
      <c r="H171" s="40">
        <v>43261</v>
      </c>
      <c r="I171" s="40">
        <v>43434</v>
      </c>
      <c r="J171" s="207">
        <v>406837.45</v>
      </c>
      <c r="K171" s="1"/>
      <c r="L171" s="1"/>
      <c r="M171" s="1"/>
    </row>
    <row r="172" spans="1:62" s="4" customFormat="1" ht="16.5" outlineLevel="1" x14ac:dyDescent="0.25">
      <c r="A172" s="381"/>
      <c r="B172" s="264"/>
      <c r="C172" s="207" t="s">
        <v>8</v>
      </c>
      <c r="D172" s="207">
        <v>4423471</v>
      </c>
      <c r="E172" s="254"/>
      <c r="F172" s="254"/>
      <c r="G172" s="207">
        <v>3846496.59</v>
      </c>
      <c r="H172" s="40">
        <v>43291</v>
      </c>
      <c r="I172" s="40">
        <v>43417</v>
      </c>
      <c r="J172" s="207">
        <v>1903065</v>
      </c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</row>
    <row r="173" spans="1:62" s="4" customFormat="1" ht="17.25" outlineLevel="1" thickBot="1" x14ac:dyDescent="0.3">
      <c r="A173" s="255" t="s">
        <v>10</v>
      </c>
      <c r="B173" s="225"/>
      <c r="C173" s="33"/>
      <c r="D173" s="20">
        <f>SUM(D168:D172)</f>
        <v>6434205.4781855103</v>
      </c>
      <c r="E173" s="26"/>
      <c r="F173" s="26"/>
      <c r="G173" s="31">
        <f>SUM(G168:G172)</f>
        <v>5773037.6399999997</v>
      </c>
      <c r="H173" s="39"/>
      <c r="I173" s="28"/>
      <c r="J173" s="20">
        <f>SUM(J168:J172)</f>
        <v>3921958.99</v>
      </c>
      <c r="K173" s="1"/>
      <c r="L173" s="1"/>
      <c r="M173" s="1"/>
    </row>
    <row r="174" spans="1:62" s="3" customFormat="1" ht="36" customHeight="1" x14ac:dyDescent="0.25">
      <c r="A174" s="382">
        <v>8</v>
      </c>
      <c r="B174" s="263" t="s">
        <v>114</v>
      </c>
      <c r="C174" s="181" t="s">
        <v>5</v>
      </c>
      <c r="D174" s="181">
        <v>265352.53000000003</v>
      </c>
      <c r="E174" s="253" t="s">
        <v>224</v>
      </c>
      <c r="F174" s="253" t="s">
        <v>196</v>
      </c>
      <c r="G174" s="181">
        <v>391406.15</v>
      </c>
      <c r="H174" s="185">
        <v>43261</v>
      </c>
      <c r="I174" s="185">
        <v>43280</v>
      </c>
      <c r="J174" s="181">
        <v>265352.53000000003</v>
      </c>
      <c r="K174" s="1"/>
      <c r="L174" s="1"/>
      <c r="M174" s="1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</row>
    <row r="175" spans="1:62" s="4" customFormat="1" ht="35.25" customHeight="1" outlineLevel="1" x14ac:dyDescent="0.25">
      <c r="A175" s="383"/>
      <c r="B175" s="356"/>
      <c r="C175" s="207" t="s">
        <v>2</v>
      </c>
      <c r="D175" s="207">
        <v>1095345</v>
      </c>
      <c r="E175" s="258"/>
      <c r="F175" s="258"/>
      <c r="G175" s="207">
        <v>952474.45</v>
      </c>
      <c r="H175" s="40">
        <v>43261</v>
      </c>
      <c r="I175" s="40">
        <v>43417</v>
      </c>
      <c r="J175" s="207">
        <v>863955</v>
      </c>
      <c r="K175" s="1"/>
      <c r="L175" s="1"/>
      <c r="M175" s="1"/>
    </row>
    <row r="176" spans="1:62" s="4" customFormat="1" ht="36.75" customHeight="1" outlineLevel="1" x14ac:dyDescent="0.25">
      <c r="A176" s="383"/>
      <c r="B176" s="356"/>
      <c r="C176" s="207" t="s">
        <v>3</v>
      </c>
      <c r="D176" s="207">
        <v>220989</v>
      </c>
      <c r="E176" s="258"/>
      <c r="F176" s="258"/>
      <c r="G176" s="207">
        <v>192165.19</v>
      </c>
      <c r="H176" s="40">
        <v>43261</v>
      </c>
      <c r="I176" s="40">
        <v>43417</v>
      </c>
      <c r="J176" s="207">
        <v>170571</v>
      </c>
      <c r="K176" s="1"/>
      <c r="L176" s="1"/>
      <c r="M176" s="1"/>
    </row>
    <row r="177" spans="1:62" s="4" customFormat="1" ht="36.75" customHeight="1" outlineLevel="1" x14ac:dyDescent="0.25">
      <c r="A177" s="383"/>
      <c r="B177" s="356"/>
      <c r="C177" s="207" t="s">
        <v>4</v>
      </c>
      <c r="D177" s="207">
        <v>431571</v>
      </c>
      <c r="E177" s="258"/>
      <c r="F177" s="258"/>
      <c r="G177" s="207">
        <v>375279.31</v>
      </c>
      <c r="H177" s="40">
        <v>43261</v>
      </c>
      <c r="I177" s="40">
        <v>43417</v>
      </c>
      <c r="J177" s="207">
        <v>294537</v>
      </c>
      <c r="K177" s="1"/>
      <c r="L177" s="1"/>
      <c r="M177" s="1"/>
    </row>
    <row r="178" spans="1:62" s="4" customFormat="1" ht="30.75" customHeight="1" outlineLevel="1" x14ac:dyDescent="0.25">
      <c r="A178" s="383"/>
      <c r="B178" s="356"/>
      <c r="C178" s="207" t="s">
        <v>7</v>
      </c>
      <c r="D178" s="207">
        <v>2522285.4700000002</v>
      </c>
      <c r="E178" s="258"/>
      <c r="F178" s="258"/>
      <c r="G178" s="207">
        <v>2861186.78</v>
      </c>
      <c r="H178" s="40">
        <v>43291</v>
      </c>
      <c r="I178" s="40">
        <v>43315</v>
      </c>
      <c r="J178" s="207">
        <v>2522285.4700000002</v>
      </c>
      <c r="K178" s="1"/>
      <c r="L178" s="1"/>
      <c r="M178" s="1"/>
    </row>
    <row r="179" spans="1:62" s="4" customFormat="1" ht="30.75" customHeight="1" outlineLevel="1" x14ac:dyDescent="0.25">
      <c r="A179" s="381"/>
      <c r="B179" s="264"/>
      <c r="C179" s="207" t="s">
        <v>8</v>
      </c>
      <c r="D179" s="207">
        <v>3543321</v>
      </c>
      <c r="E179" s="254"/>
      <c r="F179" s="254"/>
      <c r="G179" s="207">
        <v>3081149.55</v>
      </c>
      <c r="H179" s="40">
        <v>43291</v>
      </c>
      <c r="I179" s="40">
        <v>43417</v>
      </c>
      <c r="J179" s="207">
        <v>1694449</v>
      </c>
      <c r="K179" s="1"/>
      <c r="L179" s="1"/>
      <c r="M179" s="1"/>
    </row>
    <row r="180" spans="1:62" s="4" customFormat="1" ht="17.25" outlineLevel="1" thickBot="1" x14ac:dyDescent="0.3">
      <c r="A180" s="255" t="s">
        <v>10</v>
      </c>
      <c r="B180" s="225"/>
      <c r="C180" s="33"/>
      <c r="D180" s="20">
        <f>SUM(D174:D179)</f>
        <v>8078864</v>
      </c>
      <c r="E180" s="17"/>
      <c r="F180" s="17"/>
      <c r="G180" s="31">
        <f>SUM(G174:G179)</f>
        <v>7853661.4299999997</v>
      </c>
      <c r="H180" s="21"/>
      <c r="I180" s="19"/>
      <c r="J180" s="20">
        <f>SUM(J174:J179)</f>
        <v>5811150</v>
      </c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</row>
    <row r="181" spans="1:62" s="4" customFormat="1" ht="32.25" customHeight="1" outlineLevel="1" x14ac:dyDescent="0.25">
      <c r="A181" s="382">
        <v>9</v>
      </c>
      <c r="B181" s="263" t="s">
        <v>39</v>
      </c>
      <c r="C181" s="181" t="s">
        <v>5</v>
      </c>
      <c r="D181" s="181">
        <v>238598.15</v>
      </c>
      <c r="E181" s="253" t="s">
        <v>224</v>
      </c>
      <c r="F181" s="253" t="s">
        <v>196</v>
      </c>
      <c r="G181" s="181">
        <v>393257.25</v>
      </c>
      <c r="H181" s="185">
        <v>43261</v>
      </c>
      <c r="I181" s="185">
        <v>43280</v>
      </c>
      <c r="J181" s="181">
        <v>238598.15</v>
      </c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</row>
    <row r="182" spans="1:62" s="3" customFormat="1" ht="16.5" x14ac:dyDescent="0.25">
      <c r="A182" s="381"/>
      <c r="B182" s="264"/>
      <c r="C182" s="207" t="s">
        <v>8</v>
      </c>
      <c r="D182" s="207">
        <v>4361338.2856809702</v>
      </c>
      <c r="E182" s="254"/>
      <c r="F182" s="254"/>
      <c r="G182" s="207">
        <v>3634448.57</v>
      </c>
      <c r="H182" s="40">
        <v>43291</v>
      </c>
      <c r="I182" s="40">
        <v>43417</v>
      </c>
      <c r="J182" s="207">
        <v>1946890</v>
      </c>
      <c r="K182" s="2"/>
      <c r="L182" s="2"/>
      <c r="M182" s="2"/>
    </row>
    <row r="183" spans="1:62" s="4" customFormat="1" ht="17.25" outlineLevel="1" thickBot="1" x14ac:dyDescent="0.3">
      <c r="A183" s="255" t="s">
        <v>10</v>
      </c>
      <c r="B183" s="225"/>
      <c r="C183" s="33"/>
      <c r="D183" s="20">
        <f>SUM(D181:D182)</f>
        <v>4599936.4356809705</v>
      </c>
      <c r="E183" s="26"/>
      <c r="F183" s="26"/>
      <c r="G183" s="31">
        <f>SUM(G181:G182)</f>
        <v>4027705.82</v>
      </c>
      <c r="H183" s="39"/>
      <c r="I183" s="19"/>
      <c r="J183" s="20">
        <f>SUM(J181:J182)</f>
        <v>2185488.15</v>
      </c>
      <c r="K183" s="1"/>
      <c r="L183" s="1"/>
      <c r="M183" s="1"/>
    </row>
    <row r="184" spans="1:62" s="3" customFormat="1" ht="40.5" customHeight="1" x14ac:dyDescent="0.25">
      <c r="A184" s="384">
        <v>10</v>
      </c>
      <c r="B184" s="194" t="s">
        <v>120</v>
      </c>
      <c r="C184" s="60" t="s">
        <v>8</v>
      </c>
      <c r="D184" s="380">
        <v>3989972.0588822202</v>
      </c>
      <c r="E184" s="101" t="s">
        <v>198</v>
      </c>
      <c r="F184" s="101" t="s">
        <v>196</v>
      </c>
      <c r="G184" s="60">
        <v>3324976.7157351817</v>
      </c>
      <c r="H184" s="77">
        <v>43281</v>
      </c>
      <c r="I184" s="40">
        <v>43417</v>
      </c>
      <c r="J184" s="60">
        <v>1667939</v>
      </c>
      <c r="K184" s="1"/>
      <c r="L184" s="1"/>
      <c r="M184" s="1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</row>
    <row r="185" spans="1:62" s="4" customFormat="1" ht="17.25" outlineLevel="1" thickBot="1" x14ac:dyDescent="0.3">
      <c r="A185" s="255" t="s">
        <v>10</v>
      </c>
      <c r="B185" s="225"/>
      <c r="C185" s="33"/>
      <c r="D185" s="20">
        <f>SUM(D184:D184)</f>
        <v>3989972.0588822202</v>
      </c>
      <c r="E185" s="17"/>
      <c r="F185" s="17"/>
      <c r="G185" s="31">
        <f>SUM(G184:G184)</f>
        <v>3324976.7157351817</v>
      </c>
      <c r="H185" s="21"/>
      <c r="I185" s="19"/>
      <c r="J185" s="20">
        <f>SUM(J184:J184)</f>
        <v>1667939</v>
      </c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</row>
    <row r="186" spans="1:62" s="3" customFormat="1" ht="31.5" customHeight="1" x14ac:dyDescent="0.25">
      <c r="A186" s="382">
        <v>11</v>
      </c>
      <c r="B186" s="263" t="s">
        <v>116</v>
      </c>
      <c r="C186" s="181" t="s">
        <v>5</v>
      </c>
      <c r="D186" s="181">
        <v>266753.2</v>
      </c>
      <c r="E186" s="253" t="s">
        <v>224</v>
      </c>
      <c r="F186" s="237" t="s">
        <v>196</v>
      </c>
      <c r="G186" s="181">
        <v>393257.25</v>
      </c>
      <c r="H186" s="185">
        <v>43261</v>
      </c>
      <c r="I186" s="185">
        <v>43280</v>
      </c>
      <c r="J186" s="181">
        <v>266753.2</v>
      </c>
      <c r="K186" s="2"/>
      <c r="L186" s="2"/>
      <c r="M186" s="2"/>
    </row>
    <row r="187" spans="1:62" s="3" customFormat="1" ht="16.5" x14ac:dyDescent="0.25">
      <c r="A187" s="383"/>
      <c r="B187" s="356"/>
      <c r="C187" s="207" t="s">
        <v>7</v>
      </c>
      <c r="D187" s="207">
        <v>2645728.7599999998</v>
      </c>
      <c r="E187" s="258"/>
      <c r="F187" s="231"/>
      <c r="G187" s="207">
        <v>3019213.56</v>
      </c>
      <c r="H187" s="40">
        <v>43291</v>
      </c>
      <c r="I187" s="40">
        <v>43315</v>
      </c>
      <c r="J187" s="207">
        <v>2645728.7599999998</v>
      </c>
      <c r="K187" s="1"/>
      <c r="L187" s="1"/>
      <c r="M187" s="1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</row>
    <row r="188" spans="1:62" s="3" customFormat="1" ht="16.5" x14ac:dyDescent="0.25">
      <c r="A188" s="381"/>
      <c r="B188" s="264"/>
      <c r="C188" s="207" t="s">
        <v>8</v>
      </c>
      <c r="D188" s="207">
        <v>3784416.1133991</v>
      </c>
      <c r="E188" s="254"/>
      <c r="F188" s="240"/>
      <c r="G188" s="207">
        <v>3153680.09</v>
      </c>
      <c r="H188" s="40">
        <v>43291</v>
      </c>
      <c r="I188" s="40">
        <v>43417</v>
      </c>
      <c r="J188" s="207">
        <v>1646544</v>
      </c>
      <c r="K188" s="2"/>
      <c r="L188" s="2"/>
      <c r="M188" s="2"/>
    </row>
    <row r="189" spans="1:62" s="4" customFormat="1" ht="17.25" outlineLevel="1" thickBot="1" x14ac:dyDescent="0.3">
      <c r="A189" s="255" t="s">
        <v>10</v>
      </c>
      <c r="B189" s="225"/>
      <c r="C189" s="33"/>
      <c r="D189" s="20">
        <f>SUM(D186:D188)</f>
        <v>6696898.0733991005</v>
      </c>
      <c r="E189" s="26"/>
      <c r="F189" s="26"/>
      <c r="G189" s="31">
        <f>SUM(G186:G188)</f>
        <v>6566150.9000000004</v>
      </c>
      <c r="H189" s="39"/>
      <c r="I189" s="28"/>
      <c r="J189" s="20">
        <f>SUM(J186:J188)</f>
        <v>4559025.96</v>
      </c>
      <c r="K189" s="1"/>
      <c r="L189" s="1"/>
      <c r="M189" s="1"/>
    </row>
    <row r="190" spans="1:62" s="3" customFormat="1" ht="36.75" customHeight="1" x14ac:dyDescent="0.25">
      <c r="A190" s="382">
        <v>12</v>
      </c>
      <c r="B190" s="263" t="s">
        <v>115</v>
      </c>
      <c r="C190" s="181" t="s">
        <v>5</v>
      </c>
      <c r="D190" s="181">
        <v>265352.53000000003</v>
      </c>
      <c r="E190" s="253" t="s">
        <v>224</v>
      </c>
      <c r="F190" s="253" t="s">
        <v>196</v>
      </c>
      <c r="G190" s="181">
        <v>391406.15</v>
      </c>
      <c r="H190" s="185">
        <v>43261</v>
      </c>
      <c r="I190" s="185">
        <v>43280</v>
      </c>
      <c r="J190" s="181">
        <v>265352.53000000003</v>
      </c>
      <c r="K190" s="1"/>
      <c r="L190" s="1"/>
      <c r="M190" s="1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</row>
    <row r="191" spans="1:62" s="4" customFormat="1" ht="16.5" outlineLevel="1" x14ac:dyDescent="0.25">
      <c r="A191" s="383"/>
      <c r="B191" s="356"/>
      <c r="C191" s="207" t="s">
        <v>2</v>
      </c>
      <c r="D191" s="207">
        <v>1091801</v>
      </c>
      <c r="E191" s="258"/>
      <c r="F191" s="258"/>
      <c r="G191" s="207">
        <v>949392.44</v>
      </c>
      <c r="H191" s="40">
        <v>43261</v>
      </c>
      <c r="I191" s="40">
        <v>43434</v>
      </c>
      <c r="J191" s="207">
        <v>1199363</v>
      </c>
      <c r="K191" s="1"/>
      <c r="L191" s="1"/>
      <c r="M191" s="1"/>
    </row>
    <row r="192" spans="1:62" s="4" customFormat="1" ht="16.5" outlineLevel="1" x14ac:dyDescent="0.25">
      <c r="A192" s="383"/>
      <c r="B192" s="356"/>
      <c r="C192" s="207" t="s">
        <v>3</v>
      </c>
      <c r="D192" s="207">
        <v>256074.94</v>
      </c>
      <c r="E192" s="258"/>
      <c r="F192" s="258"/>
      <c r="G192" s="207">
        <v>222673.86</v>
      </c>
      <c r="H192" s="40">
        <v>43261</v>
      </c>
      <c r="I192" s="40">
        <v>43434</v>
      </c>
      <c r="J192" s="207">
        <v>196780</v>
      </c>
      <c r="K192" s="1"/>
      <c r="L192" s="1"/>
      <c r="M192" s="1"/>
    </row>
    <row r="193" spans="1:62" s="4" customFormat="1" ht="16.5" outlineLevel="1" x14ac:dyDescent="0.25">
      <c r="A193" s="383"/>
      <c r="B193" s="356"/>
      <c r="C193" s="207" t="s">
        <v>4</v>
      </c>
      <c r="D193" s="207">
        <v>408818.4</v>
      </c>
      <c r="E193" s="258"/>
      <c r="F193" s="258"/>
      <c r="G193" s="207">
        <v>355494.26</v>
      </c>
      <c r="H193" s="40">
        <v>43261</v>
      </c>
      <c r="I193" s="40">
        <v>43434</v>
      </c>
      <c r="J193" s="207">
        <v>378204.45</v>
      </c>
      <c r="K193" s="1"/>
      <c r="L193" s="1"/>
      <c r="M193" s="1"/>
    </row>
    <row r="194" spans="1:62" s="4" customFormat="1" ht="16.5" outlineLevel="1" x14ac:dyDescent="0.25">
      <c r="A194" s="381"/>
      <c r="B194" s="264"/>
      <c r="C194" s="207" t="s">
        <v>8</v>
      </c>
      <c r="D194" s="207">
        <v>4339915.1500000004</v>
      </c>
      <c r="E194" s="254"/>
      <c r="F194" s="254"/>
      <c r="G194" s="207">
        <v>3773839.26</v>
      </c>
      <c r="H194" s="40">
        <v>43291</v>
      </c>
      <c r="I194" s="40">
        <v>43417</v>
      </c>
      <c r="J194" s="207">
        <v>1866078</v>
      </c>
      <c r="K194" s="1"/>
      <c r="L194" s="1"/>
      <c r="M194" s="1"/>
    </row>
    <row r="195" spans="1:62" s="4" customFormat="1" ht="17.25" outlineLevel="1" thickBot="1" x14ac:dyDescent="0.3">
      <c r="A195" s="255" t="s">
        <v>10</v>
      </c>
      <c r="B195" s="225"/>
      <c r="C195" s="33"/>
      <c r="D195" s="20">
        <f>SUM(D190:D194)</f>
        <v>6361962.0200000005</v>
      </c>
      <c r="E195" s="26"/>
      <c r="F195" s="26"/>
      <c r="G195" s="31">
        <f>SUM(G190:G194)</f>
        <v>5692805.9699999997</v>
      </c>
      <c r="H195" s="39"/>
      <c r="I195" s="28"/>
      <c r="J195" s="20">
        <f>SUM(J190:J194)</f>
        <v>3905777.98</v>
      </c>
      <c r="K195" s="1"/>
      <c r="L195" s="1"/>
      <c r="M195" s="1"/>
    </row>
    <row r="196" spans="1:62" s="4" customFormat="1" ht="33.75" customHeight="1" outlineLevel="1" x14ac:dyDescent="0.25">
      <c r="A196" s="382">
        <v>13</v>
      </c>
      <c r="B196" s="263" t="s">
        <v>128</v>
      </c>
      <c r="C196" s="101" t="s">
        <v>5</v>
      </c>
      <c r="D196" s="211">
        <v>446136.93</v>
      </c>
      <c r="E196" s="253" t="s">
        <v>200</v>
      </c>
      <c r="F196" s="253" t="s">
        <v>199</v>
      </c>
      <c r="G196" s="211">
        <v>532532.37195332895</v>
      </c>
      <c r="H196" s="185">
        <v>43246</v>
      </c>
      <c r="I196" s="185">
        <v>43279</v>
      </c>
      <c r="J196" s="181">
        <v>446136.93</v>
      </c>
      <c r="K196" s="1"/>
      <c r="L196" s="1"/>
      <c r="M196" s="1"/>
    </row>
    <row r="197" spans="1:62" s="4" customFormat="1" ht="16.5" outlineLevel="1" x14ac:dyDescent="0.25">
      <c r="A197" s="383"/>
      <c r="B197" s="356"/>
      <c r="C197" s="72" t="s">
        <v>3</v>
      </c>
      <c r="D197" s="60">
        <v>183724.47</v>
      </c>
      <c r="E197" s="258"/>
      <c r="F197" s="258"/>
      <c r="G197" s="60">
        <v>213223.21534147108</v>
      </c>
      <c r="H197" s="40">
        <v>43246</v>
      </c>
      <c r="I197" s="40">
        <v>43279</v>
      </c>
      <c r="J197" s="207">
        <v>183724.47</v>
      </c>
      <c r="K197" s="1"/>
      <c r="L197" s="1"/>
      <c r="M197" s="1"/>
    </row>
    <row r="198" spans="1:62" s="4" customFormat="1" ht="16.5" outlineLevel="1" x14ac:dyDescent="0.25">
      <c r="A198" s="381"/>
      <c r="B198" s="264"/>
      <c r="C198" s="72" t="s">
        <v>8</v>
      </c>
      <c r="D198" s="60">
        <v>3903693.2</v>
      </c>
      <c r="E198" s="254"/>
      <c r="F198" s="254"/>
      <c r="G198" s="60">
        <v>4340059.8504795786</v>
      </c>
      <c r="H198" s="40">
        <v>43281</v>
      </c>
      <c r="I198" s="40">
        <v>43326</v>
      </c>
      <c r="J198" s="207">
        <v>3903693.2</v>
      </c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</row>
    <row r="199" spans="1:62" s="4" customFormat="1" ht="17.25" outlineLevel="1" thickBot="1" x14ac:dyDescent="0.3">
      <c r="A199" s="255" t="s">
        <v>10</v>
      </c>
      <c r="B199" s="225"/>
      <c r="C199" s="33"/>
      <c r="D199" s="20">
        <f>SUM(D196:D198)</f>
        <v>4533554.6000000006</v>
      </c>
      <c r="E199" s="26"/>
      <c r="F199" s="26"/>
      <c r="G199" s="31">
        <f>SUM(G196:G198)</f>
        <v>5085815.4377743788</v>
      </c>
      <c r="H199" s="39"/>
      <c r="I199" s="28"/>
      <c r="J199" s="20">
        <f>J196+J197+J198</f>
        <v>4533554.6000000006</v>
      </c>
      <c r="K199" s="1"/>
      <c r="L199" s="1"/>
      <c r="M199" s="1"/>
    </row>
    <row r="200" spans="1:62" s="3" customFormat="1" ht="39" customHeight="1" x14ac:dyDescent="0.25">
      <c r="A200" s="373">
        <v>14</v>
      </c>
      <c r="B200" s="374" t="s">
        <v>119</v>
      </c>
      <c r="C200" s="181" t="s">
        <v>8</v>
      </c>
      <c r="D200" s="181">
        <v>4847767.46</v>
      </c>
      <c r="E200" s="185" t="s">
        <v>216</v>
      </c>
      <c r="F200" s="185" t="s">
        <v>191</v>
      </c>
      <c r="G200" s="181">
        <v>5502557.6399999997</v>
      </c>
      <c r="H200" s="185">
        <v>43271</v>
      </c>
      <c r="I200" s="185">
        <v>43363</v>
      </c>
      <c r="J200" s="181">
        <v>4847767.46</v>
      </c>
      <c r="K200" s="1"/>
      <c r="L200" s="1"/>
      <c r="M200" s="1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</row>
    <row r="201" spans="1:62" s="4" customFormat="1" ht="17.25" outlineLevel="1" thickBot="1" x14ac:dyDescent="0.3">
      <c r="A201" s="255" t="s">
        <v>10</v>
      </c>
      <c r="B201" s="225"/>
      <c r="C201" s="33"/>
      <c r="D201" s="20">
        <f>SUM(D200:D200)</f>
        <v>4847767.46</v>
      </c>
      <c r="E201" s="17"/>
      <c r="F201" s="17"/>
      <c r="G201" s="31">
        <f>SUM(G200:G200)</f>
        <v>5502557.6399999997</v>
      </c>
      <c r="H201" s="21"/>
      <c r="I201" s="19"/>
      <c r="J201" s="20">
        <f>SUM(J200:J200)</f>
        <v>4847767.46</v>
      </c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</row>
    <row r="202" spans="1:62" s="3" customFormat="1" ht="31.5" customHeight="1" x14ac:dyDescent="0.25">
      <c r="A202" s="382">
        <v>15</v>
      </c>
      <c r="B202" s="263" t="s">
        <v>129</v>
      </c>
      <c r="C202" s="181" t="s">
        <v>5</v>
      </c>
      <c r="D202" s="181">
        <v>239902.35</v>
      </c>
      <c r="E202" s="253" t="s">
        <v>200</v>
      </c>
      <c r="F202" s="253" t="s">
        <v>199</v>
      </c>
      <c r="G202" s="209">
        <v>278736.7917849386</v>
      </c>
      <c r="H202" s="210">
        <v>43241</v>
      </c>
      <c r="I202" s="185">
        <v>43252</v>
      </c>
      <c r="J202" s="181">
        <v>239902.35</v>
      </c>
      <c r="K202" s="2"/>
      <c r="L202" s="2"/>
      <c r="M202" s="2"/>
    </row>
    <row r="203" spans="1:62" s="3" customFormat="1" ht="16.5" x14ac:dyDescent="0.25">
      <c r="A203" s="383"/>
      <c r="B203" s="356"/>
      <c r="C203" s="207" t="s">
        <v>2</v>
      </c>
      <c r="D203" s="207">
        <v>750609.27</v>
      </c>
      <c r="E203" s="258"/>
      <c r="F203" s="258"/>
      <c r="G203" s="207">
        <v>840698.62335779355</v>
      </c>
      <c r="H203" s="40">
        <v>43246</v>
      </c>
      <c r="I203" s="40">
        <v>43287</v>
      </c>
      <c r="J203" s="207">
        <v>750609.27</v>
      </c>
      <c r="K203" s="2"/>
      <c r="L203" s="2"/>
      <c r="M203" s="2"/>
    </row>
    <row r="204" spans="1:62" s="3" customFormat="1" ht="15.75" customHeight="1" x14ac:dyDescent="0.25">
      <c r="A204" s="383"/>
      <c r="B204" s="356"/>
      <c r="C204" s="207" t="s">
        <v>3</v>
      </c>
      <c r="D204" s="207">
        <v>186778.17</v>
      </c>
      <c r="E204" s="258"/>
      <c r="F204" s="258"/>
      <c r="G204" s="207">
        <v>220312.72614617491</v>
      </c>
      <c r="H204" s="40">
        <v>43241</v>
      </c>
      <c r="I204" s="40">
        <v>43252</v>
      </c>
      <c r="J204" s="207">
        <v>186778.17</v>
      </c>
      <c r="K204" s="2"/>
      <c r="L204" s="2"/>
      <c r="M204" s="2"/>
    </row>
    <row r="205" spans="1:62" s="3" customFormat="1" ht="16.5" x14ac:dyDescent="0.25">
      <c r="A205" s="383"/>
      <c r="B205" s="356"/>
      <c r="C205" s="207" t="s">
        <v>7</v>
      </c>
      <c r="D205" s="207">
        <v>2107123.7599999998</v>
      </c>
      <c r="E205" s="258"/>
      <c r="F205" s="258"/>
      <c r="G205" s="207">
        <v>2294234.3299221974</v>
      </c>
      <c r="H205" s="40">
        <v>43266</v>
      </c>
      <c r="I205" s="40">
        <v>43279</v>
      </c>
      <c r="J205" s="207">
        <v>2107123.7599999998</v>
      </c>
      <c r="K205" s="1"/>
      <c r="L205" s="1"/>
      <c r="M205" s="1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</row>
    <row r="206" spans="1:62" s="3" customFormat="1" ht="33" customHeight="1" x14ac:dyDescent="0.25">
      <c r="A206" s="381"/>
      <c r="B206" s="264"/>
      <c r="C206" s="207" t="s">
        <v>8</v>
      </c>
      <c r="D206" s="207">
        <v>1947877.39</v>
      </c>
      <c r="E206" s="254"/>
      <c r="F206" s="254"/>
      <c r="G206" s="207">
        <v>2182965.9466483719</v>
      </c>
      <c r="H206" s="40">
        <v>43271</v>
      </c>
      <c r="I206" s="40">
        <v>43326</v>
      </c>
      <c r="J206" s="207">
        <v>1947877.39</v>
      </c>
      <c r="K206" s="2"/>
      <c r="L206" s="2"/>
      <c r="M206" s="2"/>
    </row>
    <row r="207" spans="1:62" s="4" customFormat="1" ht="17.25" outlineLevel="1" thickBot="1" x14ac:dyDescent="0.3">
      <c r="A207" s="255" t="s">
        <v>10</v>
      </c>
      <c r="B207" s="225"/>
      <c r="C207" s="33"/>
      <c r="D207" s="20">
        <f>SUM(D202:D206)</f>
        <v>5232290.9399999995</v>
      </c>
      <c r="E207" s="26"/>
      <c r="F207" s="26"/>
      <c r="G207" s="31">
        <f>SUM(G202:G206)</f>
        <v>5816948.4178594761</v>
      </c>
      <c r="H207" s="39"/>
      <c r="I207" s="19"/>
      <c r="J207" s="20">
        <f>SUM(J202:J206)</f>
        <v>5232290.9399999995</v>
      </c>
      <c r="K207" s="1"/>
      <c r="L207" s="1"/>
      <c r="M207" s="1"/>
    </row>
    <row r="208" spans="1:62" s="3" customFormat="1" ht="16.5" x14ac:dyDescent="0.25">
      <c r="A208" s="375">
        <v>16</v>
      </c>
      <c r="B208" s="376" t="s">
        <v>117</v>
      </c>
      <c r="C208" s="59" t="s">
        <v>5</v>
      </c>
      <c r="D208" s="59">
        <v>568776.62</v>
      </c>
      <c r="E208" s="253" t="s">
        <v>221</v>
      </c>
      <c r="F208" s="385" t="s">
        <v>222</v>
      </c>
      <c r="G208" s="59">
        <v>869908.16</v>
      </c>
      <c r="H208" s="62">
        <v>43261</v>
      </c>
      <c r="I208" s="62">
        <v>43279</v>
      </c>
      <c r="J208" s="59">
        <v>568776.62</v>
      </c>
      <c r="K208" s="1"/>
      <c r="L208" s="1"/>
      <c r="M208" s="1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</row>
    <row r="209" spans="1:62" s="4" customFormat="1" ht="16.5" outlineLevel="1" x14ac:dyDescent="0.25">
      <c r="A209" s="378"/>
      <c r="B209" s="379"/>
      <c r="C209" s="207" t="s">
        <v>3</v>
      </c>
      <c r="D209" s="207">
        <v>497323.91</v>
      </c>
      <c r="E209" s="258"/>
      <c r="F209" s="386"/>
      <c r="G209" s="207">
        <v>589167.91</v>
      </c>
      <c r="H209" s="40">
        <v>43261</v>
      </c>
      <c r="I209" s="40">
        <v>43279</v>
      </c>
      <c r="J209" s="207">
        <v>497323.91</v>
      </c>
      <c r="K209" s="1"/>
      <c r="L209" s="1"/>
      <c r="M209" s="1"/>
    </row>
    <row r="210" spans="1:62" s="4" customFormat="1" ht="16.5" outlineLevel="1" x14ac:dyDescent="0.25">
      <c r="A210" s="378"/>
      <c r="B210" s="379"/>
      <c r="C210" s="207" t="s">
        <v>7</v>
      </c>
      <c r="D210" s="207">
        <v>3152196.04</v>
      </c>
      <c r="E210" s="258"/>
      <c r="F210" s="386"/>
      <c r="G210" s="207">
        <v>3568562.97</v>
      </c>
      <c r="H210" s="40">
        <v>43291</v>
      </c>
      <c r="I210" s="40">
        <v>43294</v>
      </c>
      <c r="J210" s="207">
        <v>3152196.04</v>
      </c>
      <c r="K210" s="1"/>
      <c r="L210" s="1"/>
      <c r="M210" s="1"/>
    </row>
    <row r="211" spans="1:62" s="4" customFormat="1" ht="17.25" outlineLevel="1" thickBot="1" x14ac:dyDescent="0.3">
      <c r="A211" s="255" t="s">
        <v>10</v>
      </c>
      <c r="B211" s="225"/>
      <c r="C211" s="33"/>
      <c r="D211" s="20">
        <f>SUM(D208:D210)</f>
        <v>4218296.57</v>
      </c>
      <c r="E211" s="78"/>
      <c r="F211" s="78"/>
      <c r="G211" s="31">
        <f>SUM(G208:G210)</f>
        <v>5027639.04</v>
      </c>
      <c r="H211" s="21"/>
      <c r="I211" s="19"/>
      <c r="J211" s="20">
        <f>SUM(J208:J210)</f>
        <v>4218296.57</v>
      </c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</row>
    <row r="212" spans="1:62" s="3" customFormat="1" ht="16.5" x14ac:dyDescent="0.25">
      <c r="A212" s="375">
        <v>17</v>
      </c>
      <c r="B212" s="376" t="s">
        <v>118</v>
      </c>
      <c r="C212" s="59" t="s">
        <v>5</v>
      </c>
      <c r="D212" s="59">
        <v>446403.68</v>
      </c>
      <c r="E212" s="253" t="s">
        <v>200</v>
      </c>
      <c r="F212" s="237" t="s">
        <v>199</v>
      </c>
      <c r="G212" s="59">
        <v>531578.83755269623</v>
      </c>
      <c r="H212" s="62">
        <v>43246</v>
      </c>
      <c r="I212" s="62">
        <v>43252</v>
      </c>
      <c r="J212" s="59">
        <v>446403.68</v>
      </c>
      <c r="K212" s="2"/>
      <c r="L212" s="2"/>
      <c r="M212" s="2"/>
    </row>
    <row r="213" spans="1:62" s="3" customFormat="1" ht="16.5" x14ac:dyDescent="0.25">
      <c r="A213" s="381"/>
      <c r="B213" s="264"/>
      <c r="C213" s="183" t="s">
        <v>2</v>
      </c>
      <c r="D213" s="183">
        <v>886171.3</v>
      </c>
      <c r="E213" s="258"/>
      <c r="F213" s="231"/>
      <c r="G213" s="207">
        <v>982848.59785210842</v>
      </c>
      <c r="H213" s="40">
        <v>43261</v>
      </c>
      <c r="I213" s="40">
        <v>43301</v>
      </c>
      <c r="J213" s="207">
        <v>886171.3</v>
      </c>
      <c r="K213" s="1"/>
      <c r="L213" s="1"/>
      <c r="M213" s="1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</row>
    <row r="214" spans="1:62" s="3" customFormat="1" ht="16.5" x14ac:dyDescent="0.25">
      <c r="A214" s="381"/>
      <c r="B214" s="264"/>
      <c r="C214" s="183" t="s">
        <v>3</v>
      </c>
      <c r="D214" s="183">
        <v>197755.08</v>
      </c>
      <c r="E214" s="258"/>
      <c r="F214" s="231"/>
      <c r="G214" s="207">
        <v>229655.96615237402</v>
      </c>
      <c r="H214" s="40">
        <v>43246</v>
      </c>
      <c r="I214" s="40">
        <v>43252</v>
      </c>
      <c r="J214" s="207">
        <v>197755.08</v>
      </c>
      <c r="K214" s="1"/>
      <c r="L214" s="1"/>
      <c r="M214" s="1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</row>
    <row r="215" spans="1:62" s="4" customFormat="1" ht="16.5" outlineLevel="1" x14ac:dyDescent="0.25">
      <c r="A215" s="378"/>
      <c r="B215" s="379"/>
      <c r="C215" s="72" t="s">
        <v>8</v>
      </c>
      <c r="D215" s="60">
        <v>3292378.86</v>
      </c>
      <c r="E215" s="254"/>
      <c r="F215" s="240"/>
      <c r="G215" s="207">
        <v>3630762.9828089681</v>
      </c>
      <c r="H215" s="40">
        <v>43281</v>
      </c>
      <c r="I215" s="40">
        <v>43326</v>
      </c>
      <c r="J215" s="207">
        <v>3292378.86</v>
      </c>
      <c r="K215" s="1"/>
      <c r="L215" s="1"/>
      <c r="M215" s="1"/>
    </row>
    <row r="216" spans="1:62" s="4" customFormat="1" ht="17.25" outlineLevel="1" thickBot="1" x14ac:dyDescent="0.3">
      <c r="A216" s="255" t="s">
        <v>10</v>
      </c>
      <c r="B216" s="225"/>
      <c r="C216" s="33"/>
      <c r="D216" s="20">
        <f>SUM(D212:D215)</f>
        <v>4822708.92</v>
      </c>
      <c r="E216" s="17"/>
      <c r="F216" s="17"/>
      <c r="G216" s="31">
        <f>SUM(G212:G215)</f>
        <v>5374846.3843661463</v>
      </c>
      <c r="H216" s="21"/>
      <c r="I216" s="19"/>
      <c r="J216" s="20">
        <f>SUM(J212:J215)</f>
        <v>4822708.92</v>
      </c>
      <c r="K216" s="1"/>
      <c r="L216" s="1"/>
      <c r="M216" s="1"/>
    </row>
    <row r="217" spans="1:62" s="4" customFormat="1" ht="49.5" customHeight="1" outlineLevel="1" x14ac:dyDescent="0.25">
      <c r="A217" s="171">
        <v>18</v>
      </c>
      <c r="B217" s="171" t="s">
        <v>301</v>
      </c>
      <c r="C217" s="60" t="s">
        <v>269</v>
      </c>
      <c r="D217" s="207">
        <v>232136.41</v>
      </c>
      <c r="E217" s="216" t="s">
        <v>437</v>
      </c>
      <c r="F217" s="216" t="s">
        <v>390</v>
      </c>
      <c r="G217" s="207">
        <v>273920.96000000002</v>
      </c>
      <c r="H217" s="40">
        <v>43377</v>
      </c>
      <c r="I217" s="40">
        <v>43385</v>
      </c>
      <c r="J217" s="207">
        <v>232136.41</v>
      </c>
      <c r="K217" s="1"/>
      <c r="L217" s="1"/>
      <c r="M217" s="1"/>
    </row>
    <row r="218" spans="1:62" s="4" customFormat="1" ht="17.25" outlineLevel="1" thickBot="1" x14ac:dyDescent="0.3">
      <c r="A218" s="255" t="s">
        <v>10</v>
      </c>
      <c r="B218" s="225"/>
      <c r="C218" s="33"/>
      <c r="D218" s="20">
        <f>SUM(D217:D217)</f>
        <v>232136.41</v>
      </c>
      <c r="E218" s="17"/>
      <c r="F218" s="17"/>
      <c r="G218" s="20">
        <f>G217</f>
        <v>273920.96000000002</v>
      </c>
      <c r="H218" s="39"/>
      <c r="I218" s="19"/>
      <c r="J218" s="20">
        <f t="shared" ref="J218" si="3">J217</f>
        <v>232136.41</v>
      </c>
      <c r="K218" s="1"/>
      <c r="L218" s="1"/>
      <c r="M218" s="1"/>
    </row>
    <row r="219" spans="1:62" s="4" customFormat="1" ht="50.25" customHeight="1" outlineLevel="1" x14ac:dyDescent="0.25">
      <c r="A219" s="170">
        <v>19</v>
      </c>
      <c r="B219" s="170" t="s">
        <v>302</v>
      </c>
      <c r="C219" s="60" t="s">
        <v>269</v>
      </c>
      <c r="D219" s="207">
        <v>269711.98</v>
      </c>
      <c r="E219" s="216" t="s">
        <v>437</v>
      </c>
      <c r="F219" s="216" t="s">
        <v>390</v>
      </c>
      <c r="G219" s="207">
        <v>318260.14</v>
      </c>
      <c r="H219" s="40">
        <v>43377</v>
      </c>
      <c r="I219" s="40">
        <v>43385</v>
      </c>
      <c r="J219" s="207">
        <v>269711.98</v>
      </c>
      <c r="K219" s="1"/>
      <c r="L219" s="1"/>
      <c r="M219" s="1"/>
    </row>
    <row r="220" spans="1:62" s="4" customFormat="1" ht="17.25" outlineLevel="1" thickBot="1" x14ac:dyDescent="0.3">
      <c r="A220" s="255" t="s">
        <v>10</v>
      </c>
      <c r="B220" s="225"/>
      <c r="C220" s="33"/>
      <c r="D220" s="20">
        <f>SUM(D219:D219)</f>
        <v>269711.98</v>
      </c>
      <c r="E220" s="17"/>
      <c r="F220" s="17"/>
      <c r="G220" s="20">
        <f>G219</f>
        <v>318260.14</v>
      </c>
      <c r="H220" s="39"/>
      <c r="I220" s="19"/>
      <c r="J220" s="20">
        <f t="shared" ref="J220" si="4">J219</f>
        <v>269711.98</v>
      </c>
      <c r="K220" s="1"/>
      <c r="L220" s="1"/>
      <c r="M220" s="1"/>
    </row>
    <row r="221" spans="1:62" s="4" customFormat="1" ht="51" customHeight="1" outlineLevel="1" x14ac:dyDescent="0.25">
      <c r="A221" s="170">
        <v>20</v>
      </c>
      <c r="B221" s="170" t="s">
        <v>303</v>
      </c>
      <c r="C221" s="60" t="s">
        <v>269</v>
      </c>
      <c r="D221" s="207">
        <v>209832.45</v>
      </c>
      <c r="E221" s="216" t="s">
        <v>437</v>
      </c>
      <c r="F221" s="216" t="s">
        <v>390</v>
      </c>
      <c r="G221" s="207">
        <v>247602.29</v>
      </c>
      <c r="H221" s="40">
        <v>43377</v>
      </c>
      <c r="I221" s="40">
        <v>43385</v>
      </c>
      <c r="J221" s="207">
        <v>209832.45</v>
      </c>
      <c r="K221" s="1"/>
      <c r="L221" s="1"/>
      <c r="M221" s="1"/>
    </row>
    <row r="222" spans="1:62" s="4" customFormat="1" ht="17.25" outlineLevel="1" thickBot="1" x14ac:dyDescent="0.3">
      <c r="A222" s="255" t="s">
        <v>10</v>
      </c>
      <c r="B222" s="225"/>
      <c r="C222" s="33"/>
      <c r="D222" s="20">
        <f>SUM(D221:D221)</f>
        <v>209832.45</v>
      </c>
      <c r="E222" s="17"/>
      <c r="F222" s="17"/>
      <c r="G222" s="20">
        <f>G221</f>
        <v>247602.29</v>
      </c>
      <c r="H222" s="21"/>
      <c r="I222" s="19"/>
      <c r="J222" s="20">
        <f t="shared" ref="J222" si="5">J221</f>
        <v>209832.45</v>
      </c>
      <c r="K222" s="1"/>
      <c r="L222" s="1"/>
      <c r="M222" s="1"/>
    </row>
    <row r="223" spans="1:62" s="4" customFormat="1" ht="16.5" outlineLevel="1" x14ac:dyDescent="0.25">
      <c r="A223" s="271">
        <v>21</v>
      </c>
      <c r="B223" s="271" t="s">
        <v>304</v>
      </c>
      <c r="C223" s="59" t="s">
        <v>5</v>
      </c>
      <c r="D223" s="183">
        <v>1891398</v>
      </c>
      <c r="E223" s="253" t="s">
        <v>451</v>
      </c>
      <c r="F223" s="253" t="s">
        <v>231</v>
      </c>
      <c r="G223" s="183">
        <v>1644694.2598354337</v>
      </c>
      <c r="H223" s="187">
        <v>43424</v>
      </c>
      <c r="I223" s="187">
        <v>43444</v>
      </c>
      <c r="J223" s="183">
        <v>1793845.35</v>
      </c>
      <c r="K223" s="1"/>
      <c r="L223" s="1"/>
      <c r="M223" s="1"/>
    </row>
    <row r="224" spans="1:62" s="4" customFormat="1" ht="16.5" outlineLevel="1" x14ac:dyDescent="0.25">
      <c r="A224" s="272"/>
      <c r="B224" s="272"/>
      <c r="C224" s="207" t="s">
        <v>2</v>
      </c>
      <c r="D224" s="207">
        <v>5499371.2300000004</v>
      </c>
      <c r="E224" s="258"/>
      <c r="F224" s="258"/>
      <c r="G224" s="207">
        <v>4782061.9439046746</v>
      </c>
      <c r="H224" s="40">
        <v>43445</v>
      </c>
      <c r="I224" s="40">
        <v>43448</v>
      </c>
      <c r="J224" s="207">
        <v>4138693.59</v>
      </c>
      <c r="K224" s="1"/>
      <c r="L224" s="1"/>
      <c r="M224" s="1"/>
    </row>
    <row r="225" spans="1:13" s="4" customFormat="1" ht="16.5" outlineLevel="1" x14ac:dyDescent="0.25">
      <c r="A225" s="272"/>
      <c r="B225" s="272"/>
      <c r="C225" s="207" t="s">
        <v>3</v>
      </c>
      <c r="D225" s="207">
        <v>1066310.3</v>
      </c>
      <c r="E225" s="258"/>
      <c r="F225" s="258"/>
      <c r="G225" s="207">
        <v>927226.3484654089</v>
      </c>
      <c r="H225" s="40">
        <v>43426</v>
      </c>
      <c r="I225" s="40">
        <v>43448</v>
      </c>
      <c r="J225" s="207">
        <v>716872.48</v>
      </c>
      <c r="K225" s="1"/>
      <c r="L225" s="1"/>
      <c r="M225" s="1"/>
    </row>
    <row r="226" spans="1:13" s="4" customFormat="1" ht="16.5" outlineLevel="1" x14ac:dyDescent="0.25">
      <c r="A226" s="272"/>
      <c r="B226" s="272"/>
      <c r="C226" s="207" t="s">
        <v>4</v>
      </c>
      <c r="D226" s="207">
        <v>1408256</v>
      </c>
      <c r="E226" s="254"/>
      <c r="F226" s="254"/>
      <c r="G226" s="207">
        <v>1224571.2477944838</v>
      </c>
      <c r="H226" s="40">
        <v>43427</v>
      </c>
      <c r="I226" s="40">
        <v>43448</v>
      </c>
      <c r="J226" s="207">
        <v>976427.09</v>
      </c>
      <c r="K226" s="1"/>
      <c r="L226" s="1"/>
      <c r="M226" s="1"/>
    </row>
    <row r="227" spans="1:13" s="4" customFormat="1" ht="33" outlineLevel="1" x14ac:dyDescent="0.25">
      <c r="A227" s="272"/>
      <c r="B227" s="272"/>
      <c r="C227" s="60" t="s">
        <v>269</v>
      </c>
      <c r="D227" s="207">
        <v>337400.39</v>
      </c>
      <c r="E227" s="216" t="s">
        <v>392</v>
      </c>
      <c r="F227" s="216" t="s">
        <v>390</v>
      </c>
      <c r="G227" s="207">
        <v>398132.46</v>
      </c>
      <c r="H227" s="40">
        <v>43313</v>
      </c>
      <c r="I227" s="40">
        <v>43336</v>
      </c>
      <c r="J227" s="207">
        <v>337400.39</v>
      </c>
      <c r="K227" s="1"/>
      <c r="L227" s="1"/>
      <c r="M227" s="1"/>
    </row>
    <row r="228" spans="1:13" s="4" customFormat="1" ht="16.5" outlineLevel="1" x14ac:dyDescent="0.25">
      <c r="A228" s="273"/>
      <c r="B228" s="273"/>
      <c r="C228" s="60" t="s">
        <v>270</v>
      </c>
      <c r="D228" s="207">
        <v>20000</v>
      </c>
      <c r="E228" s="193"/>
      <c r="F228" s="193"/>
      <c r="G228" s="104"/>
      <c r="H228" s="112"/>
      <c r="I228" s="111"/>
      <c r="J228" s="207">
        <v>20000</v>
      </c>
      <c r="K228" s="1"/>
      <c r="L228" s="1"/>
      <c r="M228" s="1"/>
    </row>
    <row r="229" spans="1:13" s="4" customFormat="1" ht="17.25" outlineLevel="1" thickBot="1" x14ac:dyDescent="0.3">
      <c r="A229" s="255" t="s">
        <v>10</v>
      </c>
      <c r="B229" s="225"/>
      <c r="C229" s="33"/>
      <c r="D229" s="20">
        <f>SUM(D223:D228)</f>
        <v>10222735.920000002</v>
      </c>
      <c r="E229" s="17"/>
      <c r="F229" s="17"/>
      <c r="G229" s="20">
        <f>G223+G224+G225+G226+G227</f>
        <v>8976686.2600000016</v>
      </c>
      <c r="H229" s="21"/>
      <c r="I229" s="19"/>
      <c r="J229" s="20">
        <f>J223+J224+J225+J226+J227+J228</f>
        <v>7983238.8999999994</v>
      </c>
      <c r="K229" s="1"/>
      <c r="L229" s="1"/>
      <c r="M229" s="1"/>
    </row>
    <row r="230" spans="1:13" s="4" customFormat="1" ht="33" outlineLevel="1" x14ac:dyDescent="0.25">
      <c r="A230" s="271">
        <v>22</v>
      </c>
      <c r="B230" s="271" t="s">
        <v>305</v>
      </c>
      <c r="C230" s="207" t="s">
        <v>7</v>
      </c>
      <c r="D230" s="183">
        <v>8854229.1199999992</v>
      </c>
      <c r="E230" s="180" t="s">
        <v>450</v>
      </c>
      <c r="F230" s="180" t="s">
        <v>191</v>
      </c>
      <c r="G230" s="183">
        <v>7835992.6699999999</v>
      </c>
      <c r="H230" s="187">
        <v>43451</v>
      </c>
      <c r="I230" s="187">
        <v>43458</v>
      </c>
      <c r="J230" s="183">
        <v>6815355.3199999994</v>
      </c>
      <c r="K230" s="1"/>
      <c r="L230" s="1"/>
      <c r="M230" s="1"/>
    </row>
    <row r="231" spans="1:13" s="4" customFormat="1" ht="16.5" outlineLevel="1" x14ac:dyDescent="0.25">
      <c r="A231" s="272"/>
      <c r="B231" s="272"/>
      <c r="C231" s="60" t="s">
        <v>269</v>
      </c>
      <c r="D231" s="207">
        <v>279540.12490434002</v>
      </c>
      <c r="E231" s="193"/>
      <c r="F231" s="193"/>
      <c r="G231" s="104"/>
      <c r="H231" s="112"/>
      <c r="I231" s="111"/>
      <c r="J231" s="104"/>
      <c r="K231" s="1"/>
      <c r="L231" s="1"/>
      <c r="M231" s="1"/>
    </row>
    <row r="232" spans="1:13" s="4" customFormat="1" ht="16.5" outlineLevel="1" x14ac:dyDescent="0.25">
      <c r="A232" s="273"/>
      <c r="B232" s="273"/>
      <c r="C232" s="60" t="s">
        <v>270</v>
      </c>
      <c r="D232" s="207">
        <v>10000</v>
      </c>
      <c r="E232" s="193"/>
      <c r="F232" s="193"/>
      <c r="G232" s="104"/>
      <c r="H232" s="112"/>
      <c r="I232" s="111"/>
      <c r="J232" s="207">
        <v>10000</v>
      </c>
      <c r="K232" s="1"/>
      <c r="L232" s="1"/>
      <c r="M232" s="1"/>
    </row>
    <row r="233" spans="1:13" s="4" customFormat="1" ht="17.25" outlineLevel="1" thickBot="1" x14ac:dyDescent="0.3">
      <c r="A233" s="255" t="s">
        <v>10</v>
      </c>
      <c r="B233" s="225"/>
      <c r="C233" s="33"/>
      <c r="D233" s="20">
        <f>SUM(D230:D232)</f>
        <v>9143769.2449043393</v>
      </c>
      <c r="E233" s="17"/>
      <c r="F233" s="17"/>
      <c r="G233" s="20">
        <f>G230+G231</f>
        <v>7835992.6699999999</v>
      </c>
      <c r="H233" s="21"/>
      <c r="I233" s="19"/>
      <c r="J233" s="20">
        <f>J230+J231+J232</f>
        <v>6825355.3199999994</v>
      </c>
      <c r="K233" s="1"/>
      <c r="L233" s="1"/>
      <c r="M233" s="1"/>
    </row>
    <row r="234" spans="1:13" s="4" customFormat="1" ht="33" outlineLevel="1" x14ac:dyDescent="0.25">
      <c r="A234" s="271">
        <v>23</v>
      </c>
      <c r="B234" s="271" t="s">
        <v>307</v>
      </c>
      <c r="C234" s="207" t="s">
        <v>7</v>
      </c>
      <c r="D234" s="114">
        <v>4450019.22</v>
      </c>
      <c r="E234" s="180" t="s">
        <v>430</v>
      </c>
      <c r="F234" s="180" t="s">
        <v>429</v>
      </c>
      <c r="G234" s="387">
        <v>3869581.93</v>
      </c>
      <c r="H234" s="187">
        <v>43419</v>
      </c>
      <c r="I234" s="187">
        <v>43461</v>
      </c>
      <c r="J234" s="183">
        <v>3259478</v>
      </c>
      <c r="K234" s="1"/>
      <c r="L234" s="1"/>
      <c r="M234" s="1"/>
    </row>
    <row r="235" spans="1:13" s="4" customFormat="1" ht="33" outlineLevel="1" x14ac:dyDescent="0.25">
      <c r="A235" s="272"/>
      <c r="B235" s="272"/>
      <c r="C235" s="60" t="s">
        <v>269</v>
      </c>
      <c r="D235" s="207">
        <v>85789.8</v>
      </c>
      <c r="E235" s="216" t="s">
        <v>392</v>
      </c>
      <c r="F235" s="216" t="s">
        <v>390</v>
      </c>
      <c r="G235" s="207">
        <v>101231.96</v>
      </c>
      <c r="H235" s="40">
        <v>43313</v>
      </c>
      <c r="I235" s="40">
        <v>43336</v>
      </c>
      <c r="J235" s="207">
        <v>85789.8</v>
      </c>
      <c r="K235" s="1"/>
      <c r="L235" s="1"/>
      <c r="M235" s="1"/>
    </row>
    <row r="236" spans="1:13" s="4" customFormat="1" ht="17.25" outlineLevel="1" thickBot="1" x14ac:dyDescent="0.3">
      <c r="A236" s="255" t="s">
        <v>10</v>
      </c>
      <c r="B236" s="225"/>
      <c r="C236" s="33"/>
      <c r="D236" s="20">
        <f>SUM(D234:D235)</f>
        <v>4535809.0199999996</v>
      </c>
      <c r="E236" s="17"/>
      <c r="F236" s="17"/>
      <c r="G236" s="20">
        <f>G234+G235</f>
        <v>3970813.89</v>
      </c>
      <c r="H236" s="21"/>
      <c r="I236" s="19"/>
      <c r="J236" s="20">
        <f>SUM(J234:J235)</f>
        <v>3345267.8</v>
      </c>
      <c r="K236" s="1"/>
      <c r="L236" s="1"/>
      <c r="M236" s="1"/>
    </row>
    <row r="237" spans="1:13" s="4" customFormat="1" ht="33" outlineLevel="1" x14ac:dyDescent="0.25">
      <c r="A237" s="271">
        <v>24</v>
      </c>
      <c r="B237" s="271" t="s">
        <v>306</v>
      </c>
      <c r="C237" s="183" t="s">
        <v>7</v>
      </c>
      <c r="D237" s="183">
        <v>5308872.5199999996</v>
      </c>
      <c r="E237" s="180" t="s">
        <v>431</v>
      </c>
      <c r="F237" s="180" t="s">
        <v>429</v>
      </c>
      <c r="G237" s="183">
        <v>4616410.8899999997</v>
      </c>
      <c r="H237" s="187">
        <v>43424</v>
      </c>
      <c r="I237" s="187">
        <v>43459</v>
      </c>
      <c r="J237" s="183">
        <v>3798059</v>
      </c>
      <c r="K237" s="1"/>
      <c r="L237" s="1"/>
      <c r="M237" s="1"/>
    </row>
    <row r="238" spans="1:13" s="4" customFormat="1" ht="33" outlineLevel="1" x14ac:dyDescent="0.25">
      <c r="A238" s="272"/>
      <c r="B238" s="272"/>
      <c r="C238" s="60" t="s">
        <v>269</v>
      </c>
      <c r="D238" s="207">
        <v>91512.03</v>
      </c>
      <c r="E238" s="216" t="s">
        <v>392</v>
      </c>
      <c r="F238" s="216" t="s">
        <v>390</v>
      </c>
      <c r="G238" s="207">
        <v>107984.2</v>
      </c>
      <c r="H238" s="40">
        <v>43313</v>
      </c>
      <c r="I238" s="40">
        <v>43336</v>
      </c>
      <c r="J238" s="207">
        <v>91512.03</v>
      </c>
      <c r="K238" s="1"/>
      <c r="L238" s="1"/>
      <c r="M238" s="1"/>
    </row>
    <row r="239" spans="1:13" s="4" customFormat="1" ht="17.25" outlineLevel="1" thickBot="1" x14ac:dyDescent="0.3">
      <c r="A239" s="255" t="s">
        <v>10</v>
      </c>
      <c r="B239" s="225"/>
      <c r="C239" s="33"/>
      <c r="D239" s="20">
        <f>SUM(D237:D238)</f>
        <v>5400384.5499999998</v>
      </c>
      <c r="E239" s="17"/>
      <c r="F239" s="17"/>
      <c r="G239" s="20">
        <f>G237+G238</f>
        <v>4724395.09</v>
      </c>
      <c r="H239" s="21"/>
      <c r="I239" s="19"/>
      <c r="J239" s="20">
        <f>SUM(J237:J238)</f>
        <v>3889571.03</v>
      </c>
      <c r="K239" s="1"/>
      <c r="L239" s="1"/>
      <c r="M239" s="1"/>
    </row>
    <row r="240" spans="1:13" s="4" customFormat="1" ht="33" outlineLevel="1" x14ac:dyDescent="0.25">
      <c r="A240" s="271">
        <v>25</v>
      </c>
      <c r="B240" s="271" t="s">
        <v>308</v>
      </c>
      <c r="C240" s="183" t="s">
        <v>7</v>
      </c>
      <c r="D240" s="183">
        <v>5310094.4000000004</v>
      </c>
      <c r="E240" s="180" t="s">
        <v>431</v>
      </c>
      <c r="F240" s="180" t="s">
        <v>429</v>
      </c>
      <c r="G240" s="183">
        <v>4617473.3899999997</v>
      </c>
      <c r="H240" s="187">
        <v>43424</v>
      </c>
      <c r="I240" s="187">
        <v>43459</v>
      </c>
      <c r="J240" s="183">
        <v>3860627</v>
      </c>
      <c r="K240" s="1"/>
      <c r="L240" s="1"/>
      <c r="M240" s="1"/>
    </row>
    <row r="241" spans="1:62" s="4" customFormat="1" ht="33" outlineLevel="1" x14ac:dyDescent="0.25">
      <c r="A241" s="272"/>
      <c r="B241" s="272"/>
      <c r="C241" s="60" t="s">
        <v>269</v>
      </c>
      <c r="D241" s="207">
        <v>106003.37</v>
      </c>
      <c r="E241" s="216" t="s">
        <v>392</v>
      </c>
      <c r="F241" s="216" t="s">
        <v>390</v>
      </c>
      <c r="G241" s="207">
        <v>125083.98</v>
      </c>
      <c r="H241" s="40">
        <v>43313</v>
      </c>
      <c r="I241" s="40">
        <v>43336</v>
      </c>
      <c r="J241" s="207">
        <v>106003.37</v>
      </c>
      <c r="K241" s="1"/>
      <c r="L241" s="1"/>
      <c r="M241" s="1"/>
    </row>
    <row r="242" spans="1:62" s="4" customFormat="1" ht="17.25" outlineLevel="1" thickBot="1" x14ac:dyDescent="0.3">
      <c r="A242" s="255" t="s">
        <v>10</v>
      </c>
      <c r="B242" s="225"/>
      <c r="C242" s="33"/>
      <c r="D242" s="20">
        <f>SUM(D240:D241)</f>
        <v>5416097.7700000005</v>
      </c>
      <c r="E242" s="17"/>
      <c r="F242" s="17"/>
      <c r="G242" s="20">
        <f>G240+G241</f>
        <v>4742557.37</v>
      </c>
      <c r="H242" s="21"/>
      <c r="I242" s="19"/>
      <c r="J242" s="20">
        <f>SUM(J240:J241)</f>
        <v>3966630.37</v>
      </c>
      <c r="K242" s="352"/>
      <c r="L242" s="352"/>
      <c r="M242" s="352"/>
      <c r="N242" s="352"/>
      <c r="O242" s="352"/>
      <c r="P242" s="352"/>
      <c r="Q242" s="352"/>
      <c r="R242" s="352"/>
      <c r="S242" s="352"/>
      <c r="T242" s="352"/>
      <c r="U242" s="352"/>
      <c r="V242" s="352"/>
      <c r="W242" s="352"/>
      <c r="X242" s="352"/>
      <c r="Y242" s="352"/>
      <c r="Z242" s="352"/>
      <c r="AA242" s="352"/>
      <c r="AB242" s="352"/>
      <c r="AC242" s="352"/>
      <c r="AD242" s="352"/>
      <c r="AE242" s="352"/>
      <c r="AF242" s="352"/>
      <c r="AG242" s="352"/>
      <c r="AH242" s="352"/>
      <c r="AI242" s="352"/>
      <c r="AJ242" s="352"/>
      <c r="AK242" s="352"/>
      <c r="AL242" s="352"/>
      <c r="AM242" s="352"/>
      <c r="AN242" s="352"/>
      <c r="AO242" s="352"/>
      <c r="AP242" s="352"/>
      <c r="AQ242" s="352"/>
      <c r="AR242" s="352"/>
      <c r="AS242" s="352"/>
      <c r="AT242" s="352"/>
      <c r="AU242" s="352"/>
      <c r="AV242" s="352"/>
      <c r="AW242" s="352"/>
      <c r="AX242" s="352"/>
      <c r="AY242" s="352"/>
      <c r="AZ242" s="352"/>
      <c r="BA242" s="352"/>
      <c r="BB242" s="352"/>
      <c r="BC242" s="352"/>
      <c r="BD242" s="352"/>
      <c r="BE242" s="352"/>
      <c r="BF242" s="352"/>
      <c r="BG242" s="352"/>
      <c r="BH242" s="352"/>
      <c r="BI242" s="352"/>
      <c r="BJ242" s="352"/>
    </row>
    <row r="243" spans="1:62" s="4" customFormat="1" ht="30" customHeight="1" outlineLevel="1" x14ac:dyDescent="0.25">
      <c r="A243" s="299" t="s">
        <v>124</v>
      </c>
      <c r="B243" s="300"/>
      <c r="C243" s="291"/>
      <c r="D243" s="188">
        <v>4551437.7217699103</v>
      </c>
      <c r="E243" s="222"/>
      <c r="F243" s="181"/>
      <c r="G243" s="79">
        <f>SUM(G244:G248)</f>
        <v>2156215.33</v>
      </c>
      <c r="H243" s="185"/>
      <c r="I243" s="128"/>
      <c r="J243" s="188">
        <f>SUM(J244:J248)</f>
        <v>1827301.1400000001</v>
      </c>
      <c r="K243" s="1"/>
      <c r="L243" s="1"/>
      <c r="M243" s="1"/>
    </row>
    <row r="244" spans="1:62" s="4" customFormat="1" ht="36.75" customHeight="1" outlineLevel="1" x14ac:dyDescent="0.25">
      <c r="A244" s="144">
        <v>1</v>
      </c>
      <c r="B244" s="130" t="s">
        <v>509</v>
      </c>
      <c r="C244" s="130" t="s">
        <v>269</v>
      </c>
      <c r="D244" s="60"/>
      <c r="E244" s="227" t="s">
        <v>529</v>
      </c>
      <c r="F244" s="230" t="s">
        <v>390</v>
      </c>
      <c r="G244" s="60">
        <v>381233.03</v>
      </c>
      <c r="H244" s="233">
        <v>43397</v>
      </c>
      <c r="I244" s="40">
        <v>43460</v>
      </c>
      <c r="J244" s="60">
        <v>323078.84000000003</v>
      </c>
      <c r="K244" s="1"/>
      <c r="L244" s="1"/>
      <c r="M244" s="1"/>
    </row>
    <row r="245" spans="1:62" s="4" customFormat="1" ht="37.5" customHeight="1" outlineLevel="1" x14ac:dyDescent="0.25">
      <c r="A245" s="144">
        <v>2</v>
      </c>
      <c r="B245" s="130" t="s">
        <v>510</v>
      </c>
      <c r="C245" s="130" t="s">
        <v>269</v>
      </c>
      <c r="D245" s="60"/>
      <c r="E245" s="228"/>
      <c r="F245" s="231"/>
      <c r="G245" s="60">
        <v>216479.22</v>
      </c>
      <c r="H245" s="234"/>
      <c r="I245" s="40">
        <v>43460</v>
      </c>
      <c r="J245" s="60">
        <v>183456.97</v>
      </c>
      <c r="K245" s="1"/>
      <c r="L245" s="1"/>
      <c r="M245" s="1"/>
    </row>
    <row r="246" spans="1:62" s="4" customFormat="1" ht="40.5" customHeight="1" outlineLevel="1" x14ac:dyDescent="0.25">
      <c r="A246" s="144">
        <v>3</v>
      </c>
      <c r="B246" s="130" t="s">
        <v>511</v>
      </c>
      <c r="C246" s="130" t="s">
        <v>269</v>
      </c>
      <c r="D246" s="60"/>
      <c r="E246" s="228"/>
      <c r="F246" s="231"/>
      <c r="G246" s="60">
        <v>210968.35</v>
      </c>
      <c r="H246" s="234"/>
      <c r="I246" s="40">
        <v>43460</v>
      </c>
      <c r="J246" s="60">
        <v>178786.74</v>
      </c>
      <c r="K246" s="1"/>
      <c r="L246" s="1"/>
      <c r="M246" s="1"/>
    </row>
    <row r="247" spans="1:62" s="4" customFormat="1" ht="37.5" customHeight="1" outlineLevel="1" x14ac:dyDescent="0.25">
      <c r="A247" s="144">
        <v>4</v>
      </c>
      <c r="B247" s="130" t="s">
        <v>512</v>
      </c>
      <c r="C247" s="130" t="s">
        <v>269</v>
      </c>
      <c r="D247" s="60"/>
      <c r="E247" s="228"/>
      <c r="F247" s="231"/>
      <c r="G247" s="60">
        <v>635704.66</v>
      </c>
      <c r="H247" s="234"/>
      <c r="I247" s="40">
        <v>43460</v>
      </c>
      <c r="J247" s="60">
        <v>538732.77</v>
      </c>
      <c r="K247" s="1"/>
      <c r="L247" s="1"/>
      <c r="M247" s="1"/>
    </row>
    <row r="248" spans="1:62" s="4" customFormat="1" ht="40.5" customHeight="1" outlineLevel="1" x14ac:dyDescent="0.25">
      <c r="A248" s="144">
        <v>5</v>
      </c>
      <c r="B248" s="130" t="s">
        <v>513</v>
      </c>
      <c r="C248" s="130" t="s">
        <v>269</v>
      </c>
      <c r="D248" s="60"/>
      <c r="E248" s="239"/>
      <c r="F248" s="240"/>
      <c r="G248" s="60">
        <v>711830.07</v>
      </c>
      <c r="H248" s="241"/>
      <c r="I248" s="40">
        <v>43460</v>
      </c>
      <c r="J248" s="60">
        <v>603245.81999999995</v>
      </c>
      <c r="K248" s="1"/>
      <c r="L248" s="1"/>
      <c r="M248" s="1"/>
    </row>
    <row r="249" spans="1:62" s="352" customFormat="1" ht="30" customHeight="1" outlineLevel="1" x14ac:dyDescent="0.25">
      <c r="A249" s="265" t="s">
        <v>125</v>
      </c>
      <c r="B249" s="266"/>
      <c r="C249" s="267"/>
      <c r="D249" s="154">
        <v>900000</v>
      </c>
      <c r="E249" s="49"/>
      <c r="F249" s="207"/>
      <c r="G249" s="154">
        <v>0</v>
      </c>
      <c r="H249" s="40"/>
      <c r="I249" s="16"/>
      <c r="J249" s="154">
        <f>J250+J251+J252+J253+J254</f>
        <v>90000</v>
      </c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</row>
    <row r="250" spans="1:62" s="1" customFormat="1" ht="30" customHeight="1" outlineLevel="1" x14ac:dyDescent="0.25">
      <c r="A250" s="193">
        <v>1</v>
      </c>
      <c r="B250" s="130" t="s">
        <v>641</v>
      </c>
      <c r="C250" s="216" t="s">
        <v>640</v>
      </c>
      <c r="D250" s="154"/>
      <c r="E250" s="49"/>
      <c r="F250" s="207"/>
      <c r="G250" s="154"/>
      <c r="H250" s="40"/>
      <c r="I250" s="16"/>
      <c r="J250" s="60">
        <v>10000</v>
      </c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</row>
    <row r="251" spans="1:62" s="1" customFormat="1" ht="30" customHeight="1" outlineLevel="1" x14ac:dyDescent="0.25">
      <c r="A251" s="193">
        <v>2</v>
      </c>
      <c r="B251" s="130" t="s">
        <v>642</v>
      </c>
      <c r="C251" s="216" t="s">
        <v>270</v>
      </c>
      <c r="D251" s="154"/>
      <c r="E251" s="49"/>
      <c r="F251" s="207"/>
      <c r="G251" s="154"/>
      <c r="H251" s="40"/>
      <c r="I251" s="16"/>
      <c r="J251" s="60">
        <v>20000</v>
      </c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</row>
    <row r="252" spans="1:62" s="1" customFormat="1" ht="30" customHeight="1" outlineLevel="1" x14ac:dyDescent="0.25">
      <c r="A252" s="193">
        <v>3</v>
      </c>
      <c r="B252" s="130" t="s">
        <v>643</v>
      </c>
      <c r="C252" s="216" t="s">
        <v>270</v>
      </c>
      <c r="D252" s="154"/>
      <c r="E252" s="49"/>
      <c r="F252" s="207"/>
      <c r="G252" s="154"/>
      <c r="H252" s="40"/>
      <c r="I252" s="16"/>
      <c r="J252" s="60">
        <v>20000</v>
      </c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</row>
    <row r="253" spans="1:62" s="1" customFormat="1" ht="30" customHeight="1" outlineLevel="1" x14ac:dyDescent="0.25">
      <c r="A253" s="193">
        <v>4</v>
      </c>
      <c r="B253" s="130" t="s">
        <v>644</v>
      </c>
      <c r="C253" s="216" t="s">
        <v>270</v>
      </c>
      <c r="D253" s="154"/>
      <c r="E253" s="49"/>
      <c r="F253" s="207"/>
      <c r="G253" s="154"/>
      <c r="H253" s="40"/>
      <c r="I253" s="16"/>
      <c r="J253" s="60">
        <v>20000</v>
      </c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</row>
    <row r="254" spans="1:62" s="1" customFormat="1" ht="30" customHeight="1" outlineLevel="1" x14ac:dyDescent="0.25">
      <c r="A254" s="193">
        <v>5</v>
      </c>
      <c r="B254" s="130" t="s">
        <v>645</v>
      </c>
      <c r="C254" s="216" t="s">
        <v>270</v>
      </c>
      <c r="D254" s="154"/>
      <c r="E254" s="49"/>
      <c r="F254" s="207"/>
      <c r="G254" s="154"/>
      <c r="H254" s="40"/>
      <c r="I254" s="16"/>
      <c r="J254" s="60">
        <v>20000</v>
      </c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</row>
    <row r="255" spans="1:62" s="4" customFormat="1" ht="17.25" outlineLevel="1" thickBot="1" x14ac:dyDescent="0.3">
      <c r="A255" s="310" t="s">
        <v>11</v>
      </c>
      <c r="B255" s="311"/>
      <c r="C255" s="220"/>
      <c r="D255" s="73">
        <f>D151+D153+D155+D157+D162+D167+D173+D180+D183+D185+D189+D195+D199+D201+D207+D211+D216+D243+D249+D218+D220+D222+D229+D233+D236+D239+D242</f>
        <v>137052091.83282202</v>
      </c>
      <c r="E255" s="73">
        <f>E151+E153+E155+E157+E162+E167+E173+E180+E183+E185+E189+E195+E199+E201+E207+E211+E216+E243+E249</f>
        <v>0</v>
      </c>
      <c r="F255" s="73">
        <f>F151+F153+F155+F157+F162+F167+F173+F180+F183+F185+F189+F195+F199+F201+F207+F211+F216+F243+F249</f>
        <v>0</v>
      </c>
      <c r="G255" s="73">
        <f>G151+G153+G155+G157+G162+G167+G173+G180+G183+G185+G189+G195+G199+G201+G207+G211+G216+G218+G220+G222+G229+G233+G236+G239+G242+G243+G249</f>
        <v>129826413.38264704</v>
      </c>
      <c r="H255" s="73">
        <f>H151+H153+H155+H157+H162+H167+H173+H180+H183+H185+H189+H195+H199+H201+H207+H211+H216+H243+H249</f>
        <v>0</v>
      </c>
      <c r="I255" s="73">
        <f>I151+I153+I155+I157+I162+I167+I173+I180+I183+I185+I189+I195+I199+I201+I207+I211+I216+I243+I249</f>
        <v>0</v>
      </c>
      <c r="J255" s="73">
        <f>J151+J153+J155+J157+J162+J167+J173+J180+J183+J185+J189+J195+J199+J201+J207+J211+J216+J243+J249+J229+J233+J236+J239+J242+J222+J220+J218</f>
        <v>110698724.17999999</v>
      </c>
      <c r="K255" s="6"/>
      <c r="L255" s="6"/>
      <c r="M255" s="6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</row>
    <row r="256" spans="1:62" s="3" customFormat="1" ht="24.75" customHeight="1" thickBot="1" x14ac:dyDescent="0.3">
      <c r="A256" s="318" t="s">
        <v>16</v>
      </c>
      <c r="B256" s="319"/>
      <c r="C256" s="319"/>
      <c r="D256" s="319"/>
      <c r="E256" s="319"/>
      <c r="F256" s="319"/>
      <c r="G256" s="319"/>
      <c r="H256" s="319"/>
      <c r="I256" s="319"/>
      <c r="J256" s="319"/>
      <c r="K256" s="6"/>
      <c r="L256" s="6"/>
      <c r="M256" s="6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</row>
    <row r="257" spans="1:62" s="4" customFormat="1" ht="23.25" customHeight="1" outlineLevel="1" x14ac:dyDescent="0.25">
      <c r="A257" s="299" t="s">
        <v>124</v>
      </c>
      <c r="B257" s="300"/>
      <c r="C257" s="81"/>
      <c r="D257" s="188">
        <v>336500.99806073302</v>
      </c>
      <c r="E257" s="222"/>
      <c r="F257" s="181"/>
      <c r="G257" s="79">
        <f>SUM(G258:G267)</f>
        <v>1380274.62</v>
      </c>
      <c r="H257" s="185"/>
      <c r="I257" s="128"/>
      <c r="J257" s="79">
        <f>SUM(J258:J267)</f>
        <v>1169724.2499999998</v>
      </c>
      <c r="K257" s="6"/>
      <c r="L257" s="6"/>
      <c r="M257" s="6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</row>
    <row r="258" spans="1:62" s="4" customFormat="1" ht="37.5" customHeight="1" outlineLevel="1" x14ac:dyDescent="0.25">
      <c r="A258" s="144">
        <v>1</v>
      </c>
      <c r="B258" s="130" t="s">
        <v>514</v>
      </c>
      <c r="C258" s="43" t="s">
        <v>269</v>
      </c>
      <c r="D258" s="60"/>
      <c r="E258" s="227" t="s">
        <v>528</v>
      </c>
      <c r="F258" s="230" t="s">
        <v>390</v>
      </c>
      <c r="G258" s="60">
        <v>313059.90999999997</v>
      </c>
      <c r="H258" s="233">
        <v>43412</v>
      </c>
      <c r="I258" s="40">
        <v>43460</v>
      </c>
      <c r="J258" s="60">
        <v>265305</v>
      </c>
      <c r="K258" s="6"/>
      <c r="L258" s="6"/>
      <c r="M258" s="6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</row>
    <row r="259" spans="1:62" s="4" customFormat="1" ht="42.75" customHeight="1" outlineLevel="1" x14ac:dyDescent="0.25">
      <c r="A259" s="144">
        <v>2</v>
      </c>
      <c r="B259" s="130" t="s">
        <v>515</v>
      </c>
      <c r="C259" s="43" t="s">
        <v>269</v>
      </c>
      <c r="D259" s="60"/>
      <c r="E259" s="228"/>
      <c r="F259" s="231"/>
      <c r="G259" s="60">
        <v>200597.19</v>
      </c>
      <c r="H259" s="234"/>
      <c r="I259" s="40">
        <v>43460</v>
      </c>
      <c r="J259" s="60">
        <v>169997.61</v>
      </c>
      <c r="K259" s="6"/>
      <c r="L259" s="6"/>
      <c r="M259" s="6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</row>
    <row r="260" spans="1:62" s="4" customFormat="1" ht="38.25" customHeight="1" outlineLevel="1" x14ac:dyDescent="0.25">
      <c r="A260" s="144">
        <v>3</v>
      </c>
      <c r="B260" s="130" t="s">
        <v>516</v>
      </c>
      <c r="C260" s="43" t="s">
        <v>269</v>
      </c>
      <c r="D260" s="60"/>
      <c r="E260" s="228"/>
      <c r="F260" s="231"/>
      <c r="G260" s="60">
        <v>130492.04</v>
      </c>
      <c r="H260" s="234"/>
      <c r="I260" s="40">
        <v>43460</v>
      </c>
      <c r="J260" s="60">
        <v>110586.48</v>
      </c>
      <c r="K260" s="6"/>
      <c r="L260" s="6"/>
      <c r="M260" s="6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</row>
    <row r="261" spans="1:62" s="4" customFormat="1" ht="40.5" customHeight="1" outlineLevel="1" x14ac:dyDescent="0.25">
      <c r="A261" s="144">
        <v>4</v>
      </c>
      <c r="B261" s="130" t="s">
        <v>517</v>
      </c>
      <c r="C261" s="43" t="s">
        <v>269</v>
      </c>
      <c r="D261" s="60"/>
      <c r="E261" s="228"/>
      <c r="F261" s="231"/>
      <c r="G261" s="60">
        <v>129668.8</v>
      </c>
      <c r="H261" s="234"/>
      <c r="I261" s="40">
        <v>43460</v>
      </c>
      <c r="J261" s="60">
        <v>109888.82</v>
      </c>
      <c r="K261" s="6"/>
      <c r="L261" s="6"/>
      <c r="M261" s="6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</row>
    <row r="262" spans="1:62" s="4" customFormat="1" ht="42.75" customHeight="1" outlineLevel="1" x14ac:dyDescent="0.25">
      <c r="A262" s="144">
        <v>5</v>
      </c>
      <c r="B262" s="130" t="s">
        <v>518</v>
      </c>
      <c r="C262" s="43" t="s">
        <v>269</v>
      </c>
      <c r="D262" s="60"/>
      <c r="E262" s="228"/>
      <c r="F262" s="231"/>
      <c r="G262" s="60">
        <v>71728.479999999996</v>
      </c>
      <c r="H262" s="234"/>
      <c r="I262" s="40">
        <v>43460</v>
      </c>
      <c r="J262" s="60">
        <v>60786.85</v>
      </c>
      <c r="K262" s="6"/>
      <c r="L262" s="6"/>
      <c r="M262" s="6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</row>
    <row r="263" spans="1:62" s="4" customFormat="1" ht="38.25" customHeight="1" outlineLevel="1" x14ac:dyDescent="0.25">
      <c r="A263" s="144">
        <v>6</v>
      </c>
      <c r="B263" s="130" t="s">
        <v>519</v>
      </c>
      <c r="C263" s="43" t="s">
        <v>269</v>
      </c>
      <c r="D263" s="60"/>
      <c r="E263" s="228"/>
      <c r="F263" s="231"/>
      <c r="G263" s="60">
        <v>64954.1</v>
      </c>
      <c r="H263" s="234"/>
      <c r="I263" s="40">
        <v>43460</v>
      </c>
      <c r="J263" s="60">
        <v>55045.85</v>
      </c>
      <c r="K263" s="6"/>
      <c r="L263" s="6"/>
      <c r="M263" s="6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</row>
    <row r="264" spans="1:62" s="4" customFormat="1" ht="33.75" customHeight="1" outlineLevel="1" x14ac:dyDescent="0.25">
      <c r="A264" s="144">
        <v>7</v>
      </c>
      <c r="B264" s="130" t="s">
        <v>520</v>
      </c>
      <c r="C264" s="43" t="s">
        <v>269</v>
      </c>
      <c r="D264" s="60"/>
      <c r="E264" s="228"/>
      <c r="F264" s="231"/>
      <c r="G264" s="60">
        <v>59759.94</v>
      </c>
      <c r="H264" s="234"/>
      <c r="I264" s="40">
        <v>43460</v>
      </c>
      <c r="J264" s="60">
        <v>50644.02</v>
      </c>
      <c r="K264" s="6"/>
      <c r="L264" s="6"/>
      <c r="M264" s="6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</row>
    <row r="265" spans="1:62" s="4" customFormat="1" ht="38.25" customHeight="1" outlineLevel="1" x14ac:dyDescent="0.25">
      <c r="A265" s="144">
        <v>8</v>
      </c>
      <c r="B265" s="130" t="s">
        <v>521</v>
      </c>
      <c r="C265" s="43" t="s">
        <v>269</v>
      </c>
      <c r="D265" s="60"/>
      <c r="E265" s="228"/>
      <c r="F265" s="231"/>
      <c r="G265" s="60">
        <v>118783.74</v>
      </c>
      <c r="H265" s="234"/>
      <c r="I265" s="40">
        <v>43460</v>
      </c>
      <c r="J265" s="60">
        <v>100664.18</v>
      </c>
      <c r="K265" s="6"/>
      <c r="L265" s="6"/>
      <c r="M265" s="6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</row>
    <row r="266" spans="1:62" s="4" customFormat="1" ht="36" customHeight="1" outlineLevel="1" x14ac:dyDescent="0.25">
      <c r="A266" s="144">
        <v>9</v>
      </c>
      <c r="B266" s="130" t="s">
        <v>522</v>
      </c>
      <c r="C266" s="43" t="s">
        <v>269</v>
      </c>
      <c r="D266" s="60"/>
      <c r="E266" s="228"/>
      <c r="F266" s="231"/>
      <c r="G266" s="60">
        <v>148833.35999999999</v>
      </c>
      <c r="H266" s="234"/>
      <c r="I266" s="40">
        <v>43460</v>
      </c>
      <c r="J266" s="60">
        <v>126129.96</v>
      </c>
      <c r="K266" s="6"/>
      <c r="L266" s="6"/>
      <c r="M266" s="6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</row>
    <row r="267" spans="1:62" s="4" customFormat="1" ht="42.75" customHeight="1" outlineLevel="1" x14ac:dyDescent="0.25">
      <c r="A267" s="144">
        <v>10</v>
      </c>
      <c r="B267" s="130" t="s">
        <v>523</v>
      </c>
      <c r="C267" s="43" t="s">
        <v>269</v>
      </c>
      <c r="D267" s="60"/>
      <c r="E267" s="239"/>
      <c r="F267" s="240"/>
      <c r="G267" s="60">
        <v>142397.06</v>
      </c>
      <c r="H267" s="241"/>
      <c r="I267" s="40">
        <v>43460</v>
      </c>
      <c r="J267" s="60">
        <v>120675.48</v>
      </c>
      <c r="K267" s="6"/>
      <c r="L267" s="6"/>
      <c r="M267" s="6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</row>
    <row r="268" spans="1:62" s="352" customFormat="1" ht="23.25" customHeight="1" outlineLevel="1" x14ac:dyDescent="0.25">
      <c r="A268" s="265" t="s">
        <v>125</v>
      </c>
      <c r="B268" s="266"/>
      <c r="C268" s="267"/>
      <c r="D268" s="154">
        <v>900000</v>
      </c>
      <c r="E268" s="49"/>
      <c r="F268" s="207"/>
      <c r="G268" s="154"/>
      <c r="H268" s="40"/>
      <c r="I268" s="16"/>
      <c r="J268" s="154">
        <f>J269+J270+J271+J272+J273+J274+J275+J276+J277+J278</f>
        <v>100000</v>
      </c>
      <c r="K268" s="7"/>
      <c r="L268" s="7"/>
      <c r="M268" s="7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</row>
    <row r="269" spans="1:62" s="1" customFormat="1" ht="33" outlineLevel="1" x14ac:dyDescent="0.25">
      <c r="A269" s="193">
        <v>1</v>
      </c>
      <c r="B269" s="216" t="s">
        <v>514</v>
      </c>
      <c r="C269" s="216" t="s">
        <v>270</v>
      </c>
      <c r="D269" s="154"/>
      <c r="E269" s="49"/>
      <c r="F269" s="207"/>
      <c r="G269" s="154"/>
      <c r="H269" s="40"/>
      <c r="I269" s="16"/>
      <c r="J269" s="60">
        <v>10000</v>
      </c>
      <c r="K269" s="7"/>
      <c r="L269" s="7"/>
      <c r="M269" s="7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</row>
    <row r="270" spans="1:62" s="1" customFormat="1" ht="33" outlineLevel="1" x14ac:dyDescent="0.25">
      <c r="A270" s="193">
        <v>2</v>
      </c>
      <c r="B270" s="216" t="s">
        <v>515</v>
      </c>
      <c r="C270" s="216" t="s">
        <v>270</v>
      </c>
      <c r="D270" s="154"/>
      <c r="E270" s="49"/>
      <c r="F270" s="207"/>
      <c r="G270" s="154"/>
      <c r="H270" s="40"/>
      <c r="I270" s="16"/>
      <c r="J270" s="60">
        <v>10000</v>
      </c>
      <c r="K270" s="7"/>
      <c r="L270" s="7"/>
      <c r="M270" s="7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</row>
    <row r="271" spans="1:62" s="1" customFormat="1" ht="33" outlineLevel="1" x14ac:dyDescent="0.25">
      <c r="A271" s="193">
        <v>3</v>
      </c>
      <c r="B271" s="216" t="s">
        <v>516</v>
      </c>
      <c r="C271" s="216" t="s">
        <v>270</v>
      </c>
      <c r="D271" s="154"/>
      <c r="E271" s="49"/>
      <c r="F271" s="207"/>
      <c r="G271" s="154"/>
      <c r="H271" s="40"/>
      <c r="I271" s="16"/>
      <c r="J271" s="60">
        <v>10000</v>
      </c>
      <c r="K271" s="7"/>
      <c r="L271" s="7"/>
      <c r="M271" s="7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</row>
    <row r="272" spans="1:62" s="1" customFormat="1" ht="33" outlineLevel="1" x14ac:dyDescent="0.25">
      <c r="A272" s="193">
        <v>4</v>
      </c>
      <c r="B272" s="216" t="s">
        <v>517</v>
      </c>
      <c r="C272" s="216" t="s">
        <v>270</v>
      </c>
      <c r="D272" s="154"/>
      <c r="E272" s="49"/>
      <c r="F272" s="207"/>
      <c r="G272" s="154"/>
      <c r="H272" s="40"/>
      <c r="I272" s="16"/>
      <c r="J272" s="60">
        <v>10000</v>
      </c>
      <c r="K272" s="7"/>
      <c r="L272" s="7"/>
      <c r="M272" s="7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</row>
    <row r="273" spans="1:62" s="1" customFormat="1" ht="33" outlineLevel="1" x14ac:dyDescent="0.25">
      <c r="A273" s="193">
        <v>5</v>
      </c>
      <c r="B273" s="216" t="s">
        <v>518</v>
      </c>
      <c r="C273" s="216" t="s">
        <v>270</v>
      </c>
      <c r="D273" s="154"/>
      <c r="E273" s="49"/>
      <c r="F273" s="207"/>
      <c r="G273" s="154"/>
      <c r="H273" s="40"/>
      <c r="I273" s="16"/>
      <c r="J273" s="60">
        <v>10000</v>
      </c>
      <c r="K273" s="7"/>
      <c r="L273" s="7"/>
      <c r="M273" s="7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</row>
    <row r="274" spans="1:62" s="1" customFormat="1" ht="33" outlineLevel="1" x14ac:dyDescent="0.25">
      <c r="A274" s="193">
        <v>6</v>
      </c>
      <c r="B274" s="216" t="s">
        <v>519</v>
      </c>
      <c r="C274" s="216" t="s">
        <v>270</v>
      </c>
      <c r="D274" s="154"/>
      <c r="E274" s="49"/>
      <c r="F274" s="207"/>
      <c r="G274" s="154"/>
      <c r="H274" s="40"/>
      <c r="I274" s="16"/>
      <c r="J274" s="60">
        <v>10000</v>
      </c>
      <c r="K274" s="7"/>
      <c r="L274" s="7"/>
      <c r="M274" s="7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</row>
    <row r="275" spans="1:62" s="1" customFormat="1" ht="33" outlineLevel="1" x14ac:dyDescent="0.25">
      <c r="A275" s="193">
        <v>7</v>
      </c>
      <c r="B275" s="216" t="s">
        <v>520</v>
      </c>
      <c r="C275" s="216" t="s">
        <v>270</v>
      </c>
      <c r="D275" s="154"/>
      <c r="E275" s="49"/>
      <c r="F275" s="207"/>
      <c r="G275" s="154"/>
      <c r="H275" s="40"/>
      <c r="I275" s="16"/>
      <c r="J275" s="60">
        <v>10000</v>
      </c>
      <c r="K275" s="7"/>
      <c r="L275" s="7"/>
      <c r="M275" s="7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</row>
    <row r="276" spans="1:62" s="1" customFormat="1" ht="16.5" outlineLevel="1" x14ac:dyDescent="0.25">
      <c r="A276" s="193">
        <v>8</v>
      </c>
      <c r="B276" s="216" t="s">
        <v>521</v>
      </c>
      <c r="C276" s="216" t="s">
        <v>270</v>
      </c>
      <c r="D276" s="154"/>
      <c r="E276" s="49"/>
      <c r="F276" s="207"/>
      <c r="G276" s="154"/>
      <c r="H276" s="40"/>
      <c r="I276" s="16"/>
      <c r="J276" s="60">
        <v>10000</v>
      </c>
      <c r="K276" s="7"/>
      <c r="L276" s="7"/>
      <c r="M276" s="7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</row>
    <row r="277" spans="1:62" s="1" customFormat="1" ht="16.5" outlineLevel="1" x14ac:dyDescent="0.25">
      <c r="A277" s="193">
        <v>9</v>
      </c>
      <c r="B277" s="216" t="s">
        <v>522</v>
      </c>
      <c r="C277" s="216" t="s">
        <v>270</v>
      </c>
      <c r="D277" s="154"/>
      <c r="E277" s="49"/>
      <c r="F277" s="207"/>
      <c r="G277" s="154"/>
      <c r="H277" s="40"/>
      <c r="I277" s="16"/>
      <c r="J277" s="60">
        <v>10000</v>
      </c>
      <c r="K277" s="7"/>
      <c r="L277" s="7"/>
      <c r="M277" s="7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</row>
    <row r="278" spans="1:62" s="1" customFormat="1" ht="16.5" outlineLevel="1" x14ac:dyDescent="0.25">
      <c r="A278" s="193">
        <v>10</v>
      </c>
      <c r="B278" s="216" t="s">
        <v>523</v>
      </c>
      <c r="C278" s="216" t="s">
        <v>270</v>
      </c>
      <c r="D278" s="154"/>
      <c r="E278" s="49"/>
      <c r="F278" s="207"/>
      <c r="G278" s="154"/>
      <c r="H278" s="40"/>
      <c r="I278" s="16"/>
      <c r="J278" s="60">
        <v>10000</v>
      </c>
      <c r="K278" s="7"/>
      <c r="L278" s="7"/>
      <c r="M278" s="7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</row>
    <row r="279" spans="1:62" ht="17.25" outlineLevel="1" thickBot="1" x14ac:dyDescent="0.3">
      <c r="A279" s="310" t="s">
        <v>11</v>
      </c>
      <c r="B279" s="311"/>
      <c r="C279" s="27"/>
      <c r="D279" s="73">
        <f>D257+D268</f>
        <v>1236500.9980607331</v>
      </c>
      <c r="E279" s="73">
        <f t="shared" ref="E279:I279" si="6">E257+E268</f>
        <v>0</v>
      </c>
      <c r="F279" s="73">
        <f t="shared" si="6"/>
        <v>0</v>
      </c>
      <c r="G279" s="73">
        <f t="shared" si="6"/>
        <v>1380274.62</v>
      </c>
      <c r="H279" s="73">
        <f t="shared" si="6"/>
        <v>0</v>
      </c>
      <c r="I279" s="73">
        <f t="shared" si="6"/>
        <v>0</v>
      </c>
      <c r="J279" s="73">
        <f>J257+J268</f>
        <v>1269724.2499999998</v>
      </c>
      <c r="L279" s="7"/>
      <c r="M279" s="7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</row>
    <row r="280" spans="1:62" s="38" customFormat="1" ht="21" customHeight="1" thickBot="1" x14ac:dyDescent="0.3">
      <c r="A280" s="260" t="s">
        <v>17</v>
      </c>
      <c r="B280" s="388"/>
      <c r="C280" s="388"/>
      <c r="D280" s="388"/>
      <c r="E280" s="388"/>
      <c r="F280" s="388"/>
      <c r="G280" s="388"/>
      <c r="H280" s="388"/>
      <c r="I280" s="388"/>
      <c r="J280" s="388"/>
      <c r="K280" s="6"/>
      <c r="L280" s="7"/>
      <c r="M280" s="7"/>
    </row>
    <row r="281" spans="1:62" s="38" customFormat="1" ht="33" x14ac:dyDescent="0.25">
      <c r="A281" s="268">
        <v>1</v>
      </c>
      <c r="B281" s="271" t="s">
        <v>132</v>
      </c>
      <c r="C281" s="61" t="s">
        <v>8</v>
      </c>
      <c r="D281" s="59">
        <v>17966180.704500001</v>
      </c>
      <c r="E281" s="61" t="s">
        <v>415</v>
      </c>
      <c r="F281" s="61" t="s">
        <v>416</v>
      </c>
      <c r="G281" s="64">
        <v>15622765.83</v>
      </c>
      <c r="H281" s="62">
        <v>43440</v>
      </c>
      <c r="I281" s="62">
        <v>43460</v>
      </c>
      <c r="J281" s="59">
        <v>14557825.199999999</v>
      </c>
      <c r="K281" s="6"/>
      <c r="L281" s="7"/>
      <c r="M281" s="7"/>
    </row>
    <row r="282" spans="1:62" s="38" customFormat="1" ht="33" x14ac:dyDescent="0.25">
      <c r="A282" s="269"/>
      <c r="B282" s="272"/>
      <c r="C282" s="60" t="s">
        <v>269</v>
      </c>
      <c r="D282" s="207">
        <v>106119</v>
      </c>
      <c r="E282" s="216" t="s">
        <v>396</v>
      </c>
      <c r="F282" s="216" t="s">
        <v>390</v>
      </c>
      <c r="G282" s="207">
        <v>125220.42</v>
      </c>
      <c r="H282" s="40">
        <v>43182</v>
      </c>
      <c r="I282" s="40">
        <v>43294</v>
      </c>
      <c r="J282" s="207">
        <v>106119</v>
      </c>
      <c r="K282" s="6"/>
      <c r="L282" s="6"/>
      <c r="M282" s="6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</row>
    <row r="283" spans="1:62" s="38" customFormat="1" ht="16.5" x14ac:dyDescent="0.25">
      <c r="A283" s="270"/>
      <c r="B283" s="273"/>
      <c r="C283" s="60" t="s">
        <v>270</v>
      </c>
      <c r="D283" s="182">
        <v>20000</v>
      </c>
      <c r="E283" s="179"/>
      <c r="F283" s="179"/>
      <c r="G283" s="46">
        <v>20000</v>
      </c>
      <c r="H283" s="186"/>
      <c r="I283" s="186"/>
      <c r="J283" s="182">
        <v>20000</v>
      </c>
      <c r="K283" s="6"/>
      <c r="L283" s="6"/>
      <c r="M283" s="6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</row>
    <row r="284" spans="1:62" ht="17.25" outlineLevel="1" thickBot="1" x14ac:dyDescent="0.3">
      <c r="A284" s="255" t="s">
        <v>10</v>
      </c>
      <c r="B284" s="225"/>
      <c r="C284" s="26"/>
      <c r="D284" s="20">
        <f>SUM(D281:D283)</f>
        <v>18092299.704500001</v>
      </c>
      <c r="E284" s="26"/>
      <c r="F284" s="26"/>
      <c r="G284" s="31">
        <f>SUM(G281:G283)</f>
        <v>15767986.25</v>
      </c>
      <c r="H284" s="26"/>
      <c r="I284" s="28"/>
      <c r="J284" s="20">
        <f>SUM(J281:J283)</f>
        <v>14683944.199999999</v>
      </c>
    </row>
    <row r="285" spans="1:62" ht="42" customHeight="1" outlineLevel="1" x14ac:dyDescent="0.25">
      <c r="A285" s="251">
        <v>2</v>
      </c>
      <c r="B285" s="271" t="s">
        <v>133</v>
      </c>
      <c r="C285" s="180" t="s">
        <v>8</v>
      </c>
      <c r="D285" s="183">
        <v>18954261.037999999</v>
      </c>
      <c r="E285" s="180" t="s">
        <v>415</v>
      </c>
      <c r="F285" s="180" t="s">
        <v>416</v>
      </c>
      <c r="G285" s="183">
        <v>16481966.119999999</v>
      </c>
      <c r="H285" s="187">
        <v>43440</v>
      </c>
      <c r="I285" s="187">
        <v>43460</v>
      </c>
      <c r="J285" s="183">
        <v>14939352.24</v>
      </c>
    </row>
    <row r="286" spans="1:62" ht="33" outlineLevel="1" x14ac:dyDescent="0.25">
      <c r="A286" s="252"/>
      <c r="B286" s="272"/>
      <c r="C286" s="60" t="s">
        <v>269</v>
      </c>
      <c r="D286" s="207">
        <v>106347</v>
      </c>
      <c r="E286" s="216" t="s">
        <v>396</v>
      </c>
      <c r="F286" s="216" t="s">
        <v>390</v>
      </c>
      <c r="G286" s="207">
        <v>125489.46</v>
      </c>
      <c r="H286" s="40">
        <v>43182</v>
      </c>
      <c r="I286" s="40">
        <v>43294</v>
      </c>
      <c r="J286" s="207">
        <v>106347</v>
      </c>
    </row>
    <row r="287" spans="1:62" ht="16.5" outlineLevel="1" x14ac:dyDescent="0.25">
      <c r="A287" s="321"/>
      <c r="B287" s="273"/>
      <c r="C287" s="60" t="s">
        <v>270</v>
      </c>
      <c r="D287" s="182">
        <v>20000</v>
      </c>
      <c r="E287" s="179"/>
      <c r="F287" s="179"/>
      <c r="G287" s="46">
        <v>20000</v>
      </c>
      <c r="H287" s="186"/>
      <c r="I287" s="186"/>
      <c r="J287" s="182">
        <v>20000</v>
      </c>
      <c r="L287" s="7"/>
      <c r="M287" s="7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</row>
    <row r="288" spans="1:62" ht="17.25" outlineLevel="1" thickBot="1" x14ac:dyDescent="0.3">
      <c r="A288" s="255" t="s">
        <v>10</v>
      </c>
      <c r="B288" s="225"/>
      <c r="C288" s="26"/>
      <c r="D288" s="20">
        <f>SUM(D285:D287)</f>
        <v>19080608.037999999</v>
      </c>
      <c r="E288" s="26"/>
      <c r="F288" s="26"/>
      <c r="G288" s="31">
        <f>SUM(G285:G287)</f>
        <v>16627455.58</v>
      </c>
      <c r="H288" s="26"/>
      <c r="I288" s="28"/>
      <c r="J288" s="20">
        <f>SUM(J285:J287)</f>
        <v>15065699.24</v>
      </c>
      <c r="L288" s="7"/>
      <c r="M288" s="7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</row>
    <row r="289" spans="1:62" s="38" customFormat="1" ht="41.25" customHeight="1" x14ac:dyDescent="0.25">
      <c r="A289" s="251">
        <v>3</v>
      </c>
      <c r="B289" s="271" t="s">
        <v>37</v>
      </c>
      <c r="C289" s="389" t="s">
        <v>7</v>
      </c>
      <c r="D289" s="209">
        <v>5767953.2800000003</v>
      </c>
      <c r="E289" s="122" t="s">
        <v>377</v>
      </c>
      <c r="F289" s="122" t="s">
        <v>195</v>
      </c>
      <c r="G289" s="80">
        <v>5681054.6200000001</v>
      </c>
      <c r="H289" s="210">
        <v>43320</v>
      </c>
      <c r="I289" s="210">
        <v>43354</v>
      </c>
      <c r="J289" s="209">
        <v>5767953.2800000003</v>
      </c>
      <c r="K289" s="6"/>
      <c r="L289" s="7"/>
      <c r="M289" s="7"/>
    </row>
    <row r="290" spans="1:62" s="38" customFormat="1" ht="40.5" customHeight="1" x14ac:dyDescent="0.25">
      <c r="A290" s="252"/>
      <c r="B290" s="272"/>
      <c r="C290" s="180" t="s">
        <v>8</v>
      </c>
      <c r="D290" s="209">
        <v>20864511.157000002</v>
      </c>
      <c r="E290" s="122" t="s">
        <v>417</v>
      </c>
      <c r="F290" s="122" t="s">
        <v>218</v>
      </c>
      <c r="G290" s="80">
        <v>18143053.18</v>
      </c>
      <c r="H290" s="210">
        <v>43440</v>
      </c>
      <c r="I290" s="210"/>
      <c r="J290" s="209"/>
      <c r="K290" s="6"/>
      <c r="L290" s="7"/>
      <c r="M290" s="7"/>
    </row>
    <row r="291" spans="1:62" s="38" customFormat="1" ht="33" x14ac:dyDescent="0.25">
      <c r="A291" s="252"/>
      <c r="B291" s="272"/>
      <c r="C291" s="60" t="s">
        <v>269</v>
      </c>
      <c r="D291" s="209">
        <v>800435.34949242196</v>
      </c>
      <c r="E291" s="122" t="s">
        <v>395</v>
      </c>
      <c r="F291" s="122" t="s">
        <v>393</v>
      </c>
      <c r="G291" s="80">
        <v>249856.74</v>
      </c>
      <c r="H291" s="210">
        <v>43010</v>
      </c>
      <c r="I291" s="210"/>
      <c r="J291" s="209"/>
      <c r="K291" s="6"/>
      <c r="L291" s="6"/>
      <c r="M291" s="6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</row>
    <row r="292" spans="1:62" s="38" customFormat="1" ht="32.25" customHeight="1" x14ac:dyDescent="0.25">
      <c r="A292" s="321"/>
      <c r="B292" s="273"/>
      <c r="C292" s="60" t="s">
        <v>270</v>
      </c>
      <c r="D292" s="209">
        <v>20000</v>
      </c>
      <c r="E292" s="122"/>
      <c r="F292" s="122"/>
      <c r="G292" s="80">
        <v>20000</v>
      </c>
      <c r="H292" s="210"/>
      <c r="I292" s="210"/>
      <c r="J292" s="209">
        <v>20000</v>
      </c>
      <c r="K292" s="6"/>
      <c r="L292" s="6"/>
      <c r="M292" s="6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</row>
    <row r="293" spans="1:62" ht="17.25" outlineLevel="1" thickBot="1" x14ac:dyDescent="0.3">
      <c r="A293" s="255" t="s">
        <v>10</v>
      </c>
      <c r="B293" s="225"/>
      <c r="C293" s="26"/>
      <c r="D293" s="20">
        <f>SUM(D289:D292)</f>
        <v>27452899.786492426</v>
      </c>
      <c r="E293" s="26"/>
      <c r="F293" s="26"/>
      <c r="G293" s="31">
        <f>SUM(G289:G292)</f>
        <v>24093964.539999999</v>
      </c>
      <c r="H293" s="26"/>
      <c r="I293" s="28"/>
      <c r="J293" s="20">
        <f>SUM(J289:J292)</f>
        <v>5787953.2800000003</v>
      </c>
    </row>
    <row r="294" spans="1:62" ht="18" customHeight="1" outlineLevel="1" x14ac:dyDescent="0.25">
      <c r="A294" s="268">
        <v>4</v>
      </c>
      <c r="B294" s="271" t="s">
        <v>62</v>
      </c>
      <c r="C294" s="179" t="s">
        <v>5</v>
      </c>
      <c r="D294" s="182">
        <v>438423.9</v>
      </c>
      <c r="E294" s="253" t="s">
        <v>484</v>
      </c>
      <c r="F294" s="253" t="s">
        <v>483</v>
      </c>
      <c r="G294" s="181">
        <v>451249.78</v>
      </c>
      <c r="H294" s="186">
        <v>43269</v>
      </c>
      <c r="I294" s="186">
        <v>43260</v>
      </c>
      <c r="J294" s="182">
        <v>438423.9</v>
      </c>
    </row>
    <row r="295" spans="1:62" ht="18" customHeight="1" outlineLevel="1" x14ac:dyDescent="0.25">
      <c r="A295" s="269"/>
      <c r="B295" s="272"/>
      <c r="C295" s="216" t="s">
        <v>3</v>
      </c>
      <c r="D295" s="207">
        <v>213934.47</v>
      </c>
      <c r="E295" s="258"/>
      <c r="F295" s="258"/>
      <c r="G295" s="207">
        <v>220569.64</v>
      </c>
      <c r="H295" s="40">
        <v>43269</v>
      </c>
      <c r="I295" s="40">
        <v>43260</v>
      </c>
      <c r="J295" s="207">
        <v>213934.47</v>
      </c>
    </row>
    <row r="296" spans="1:62" ht="18" customHeight="1" outlineLevel="1" x14ac:dyDescent="0.25">
      <c r="A296" s="269"/>
      <c r="B296" s="272"/>
      <c r="C296" s="216" t="s">
        <v>7</v>
      </c>
      <c r="D296" s="207">
        <v>2398553.81</v>
      </c>
      <c r="E296" s="258"/>
      <c r="F296" s="258"/>
      <c r="G296" s="207">
        <v>2429130.09</v>
      </c>
      <c r="H296" s="40">
        <v>43294</v>
      </c>
      <c r="I296" s="40">
        <v>43260</v>
      </c>
      <c r="J296" s="207">
        <v>2398553.81</v>
      </c>
    </row>
    <row r="297" spans="1:62" ht="33.75" customHeight="1" outlineLevel="1" x14ac:dyDescent="0.25">
      <c r="A297" s="269"/>
      <c r="B297" s="272"/>
      <c r="C297" s="216" t="s">
        <v>8</v>
      </c>
      <c r="D297" s="207">
        <v>6150610.7599999998</v>
      </c>
      <c r="E297" s="254"/>
      <c r="F297" s="254"/>
      <c r="G297" s="183">
        <v>4699050.49</v>
      </c>
      <c r="H297" s="40">
        <v>43294</v>
      </c>
      <c r="I297" s="187">
        <v>43350</v>
      </c>
      <c r="J297" s="207">
        <f>787239.36+3381849.32</f>
        <v>4169088.6799999997</v>
      </c>
    </row>
    <row r="298" spans="1:62" ht="18" customHeight="1" outlineLevel="1" thickBot="1" x14ac:dyDescent="0.3">
      <c r="A298" s="255" t="s">
        <v>10</v>
      </c>
      <c r="B298" s="225"/>
      <c r="C298" s="26"/>
      <c r="D298" s="20">
        <f>SUM(D294:D297)</f>
        <v>9201522.9399999995</v>
      </c>
      <c r="E298" s="26"/>
      <c r="F298" s="26"/>
      <c r="G298" s="20">
        <f>SUM(G294:G297)</f>
        <v>7800000</v>
      </c>
      <c r="H298" s="26"/>
      <c r="I298" s="28"/>
      <c r="J298" s="20">
        <f>SUM(J294:J297)</f>
        <v>7220000.8599999994</v>
      </c>
    </row>
    <row r="299" spans="1:62" ht="33" outlineLevel="1" x14ac:dyDescent="0.25">
      <c r="A299" s="388">
        <v>5</v>
      </c>
      <c r="B299" s="273" t="s">
        <v>291</v>
      </c>
      <c r="C299" s="179" t="s">
        <v>5</v>
      </c>
      <c r="D299" s="182">
        <v>284975.90000000002</v>
      </c>
      <c r="E299" s="179" t="s">
        <v>458</v>
      </c>
      <c r="F299" s="179" t="s">
        <v>241</v>
      </c>
      <c r="G299" s="182">
        <v>284975.90000000002</v>
      </c>
      <c r="H299" s="186">
        <v>43434</v>
      </c>
      <c r="I299" s="186">
        <v>43427</v>
      </c>
      <c r="J299" s="182">
        <v>279388.59999999998</v>
      </c>
    </row>
    <row r="300" spans="1:62" ht="33" outlineLevel="1" x14ac:dyDescent="0.25">
      <c r="A300" s="388"/>
      <c r="B300" s="315"/>
      <c r="C300" s="60" t="s">
        <v>269</v>
      </c>
      <c r="D300" s="207">
        <v>78798.600000000006</v>
      </c>
      <c r="E300" s="216" t="s">
        <v>394</v>
      </c>
      <c r="F300" s="122" t="s">
        <v>188</v>
      </c>
      <c r="G300" s="207">
        <v>78798.59</v>
      </c>
      <c r="H300" s="40">
        <v>43329</v>
      </c>
      <c r="I300" s="40">
        <v>43329</v>
      </c>
      <c r="J300" s="207">
        <v>78798.600000000006</v>
      </c>
    </row>
    <row r="301" spans="1:62" ht="18" customHeight="1" outlineLevel="1" thickBot="1" x14ac:dyDescent="0.3">
      <c r="A301" s="255" t="s">
        <v>10</v>
      </c>
      <c r="B301" s="225"/>
      <c r="C301" s="26"/>
      <c r="D301" s="20">
        <f>SUM(D299:D300)</f>
        <v>363774.5</v>
      </c>
      <c r="E301" s="26"/>
      <c r="F301" s="26"/>
      <c r="G301" s="20">
        <f>G299+G300</f>
        <v>363774.49</v>
      </c>
      <c r="H301" s="26"/>
      <c r="I301" s="28"/>
      <c r="J301" s="20">
        <f>J299+J300</f>
        <v>358187.19999999995</v>
      </c>
    </row>
    <row r="302" spans="1:62" ht="30.75" customHeight="1" outlineLevel="1" x14ac:dyDescent="0.25">
      <c r="A302" s="271">
        <v>6</v>
      </c>
      <c r="B302" s="271" t="s">
        <v>292</v>
      </c>
      <c r="C302" s="179" t="s">
        <v>5</v>
      </c>
      <c r="D302" s="183">
        <v>749887.64</v>
      </c>
      <c r="E302" s="155" t="s">
        <v>473</v>
      </c>
      <c r="F302" s="178" t="s">
        <v>195</v>
      </c>
      <c r="G302" s="183">
        <v>566165.14124149061</v>
      </c>
      <c r="H302" s="187">
        <v>43435</v>
      </c>
      <c r="I302" s="152"/>
      <c r="J302" s="195"/>
    </row>
    <row r="303" spans="1:62" ht="33" outlineLevel="1" x14ac:dyDescent="0.25">
      <c r="A303" s="272"/>
      <c r="B303" s="272"/>
      <c r="C303" s="60" t="s">
        <v>269</v>
      </c>
      <c r="D303" s="207">
        <v>169131.37</v>
      </c>
      <c r="E303" s="216" t="s">
        <v>394</v>
      </c>
      <c r="F303" s="122" t="s">
        <v>188</v>
      </c>
      <c r="G303" s="207">
        <v>169131.38</v>
      </c>
      <c r="H303" s="40">
        <v>43329</v>
      </c>
      <c r="I303" s="40">
        <v>43329</v>
      </c>
      <c r="J303" s="207">
        <v>169131.37</v>
      </c>
    </row>
    <row r="304" spans="1:62" ht="30" customHeight="1" outlineLevel="1" x14ac:dyDescent="0.25">
      <c r="A304" s="273"/>
      <c r="B304" s="273"/>
      <c r="C304" s="60" t="s">
        <v>270</v>
      </c>
      <c r="D304" s="207">
        <v>10000</v>
      </c>
      <c r="E304" s="216"/>
      <c r="F304" s="216"/>
      <c r="G304" s="104"/>
      <c r="H304" s="216"/>
      <c r="I304" s="16"/>
      <c r="J304" s="207">
        <v>10000</v>
      </c>
      <c r="K304" s="1"/>
      <c r="L304" s="1"/>
      <c r="M304" s="1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</row>
    <row r="305" spans="1:62" ht="18" customHeight="1" outlineLevel="1" thickBot="1" x14ac:dyDescent="0.3">
      <c r="A305" s="255" t="s">
        <v>10</v>
      </c>
      <c r="B305" s="225"/>
      <c r="C305" s="26"/>
      <c r="D305" s="20">
        <f>SUM(D302:D304)</f>
        <v>929019.01</v>
      </c>
      <c r="E305" s="26"/>
      <c r="F305" s="26"/>
      <c r="G305" s="20">
        <f>G302+G303</f>
        <v>735296.52124149061</v>
      </c>
      <c r="H305" s="26"/>
      <c r="I305" s="28"/>
      <c r="J305" s="20">
        <f>J302+J303+J304</f>
        <v>179131.37</v>
      </c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</row>
    <row r="306" spans="1:62" s="4" customFormat="1" ht="24.75" customHeight="1" outlineLevel="1" x14ac:dyDescent="0.25">
      <c r="A306" s="299" t="s">
        <v>124</v>
      </c>
      <c r="B306" s="300"/>
      <c r="C306" s="291"/>
      <c r="D306" s="188">
        <v>782676.39548940898</v>
      </c>
      <c r="E306" s="222"/>
      <c r="F306" s="181"/>
      <c r="G306" s="188">
        <f>SUM(G307:G308)</f>
        <v>320584.79000000004</v>
      </c>
      <c r="H306" s="185"/>
      <c r="I306" s="128"/>
      <c r="J306" s="188">
        <f>J307+J308</f>
        <v>271682.02</v>
      </c>
      <c r="K306" s="6"/>
      <c r="L306" s="6"/>
      <c r="M306" s="6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</row>
    <row r="307" spans="1:62" s="4" customFormat="1" ht="36.75" customHeight="1" outlineLevel="1" x14ac:dyDescent="0.25">
      <c r="A307" s="144">
        <v>1</v>
      </c>
      <c r="B307" s="130" t="s">
        <v>524</v>
      </c>
      <c r="C307" s="130" t="s">
        <v>269</v>
      </c>
      <c r="D307" s="60"/>
      <c r="E307" s="227" t="s">
        <v>527</v>
      </c>
      <c r="F307" s="230" t="s">
        <v>390</v>
      </c>
      <c r="G307" s="60">
        <v>161132.73000000001</v>
      </c>
      <c r="H307" s="233">
        <v>43387</v>
      </c>
      <c r="I307" s="40">
        <v>43460</v>
      </c>
      <c r="J307" s="60">
        <v>136553.16</v>
      </c>
      <c r="K307" s="6"/>
      <c r="L307" s="6"/>
      <c r="M307" s="6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</row>
    <row r="308" spans="1:62" s="4" customFormat="1" ht="46.5" customHeight="1" outlineLevel="1" thickBot="1" x14ac:dyDescent="0.3">
      <c r="A308" s="172">
        <v>2</v>
      </c>
      <c r="B308" s="390" t="s">
        <v>525</v>
      </c>
      <c r="C308" s="390" t="s">
        <v>269</v>
      </c>
      <c r="D308" s="99"/>
      <c r="E308" s="229"/>
      <c r="F308" s="232"/>
      <c r="G308" s="99">
        <v>159452.06</v>
      </c>
      <c r="H308" s="235"/>
      <c r="I308" s="39">
        <v>43460</v>
      </c>
      <c r="J308" s="99">
        <v>135128.85999999999</v>
      </c>
      <c r="K308" s="6"/>
      <c r="L308" s="6"/>
      <c r="M308" s="6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</row>
    <row r="309" spans="1:62" s="1" customFormat="1" ht="43.5" customHeight="1" outlineLevel="1" thickBot="1" x14ac:dyDescent="0.3">
      <c r="A309" s="303" t="s">
        <v>125</v>
      </c>
      <c r="B309" s="224"/>
      <c r="C309" s="320"/>
      <c r="D309" s="134">
        <v>900000</v>
      </c>
      <c r="E309" s="219"/>
      <c r="F309" s="220"/>
      <c r="G309" s="134">
        <f>G310+G311</f>
        <v>0</v>
      </c>
      <c r="H309" s="221"/>
      <c r="I309" s="42"/>
      <c r="J309" s="134">
        <f>J310+J311</f>
        <v>20000</v>
      </c>
      <c r="K309" s="6"/>
      <c r="L309" s="7"/>
      <c r="M309" s="7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</row>
    <row r="310" spans="1:62" s="1" customFormat="1" ht="43.5" customHeight="1" outlineLevel="1" x14ac:dyDescent="0.25">
      <c r="A310" s="121">
        <v>1</v>
      </c>
      <c r="B310" s="391" t="s">
        <v>524</v>
      </c>
      <c r="C310" s="192"/>
      <c r="D310" s="189"/>
      <c r="E310" s="217"/>
      <c r="F310" s="182"/>
      <c r="G310" s="189"/>
      <c r="H310" s="186"/>
      <c r="I310" s="57"/>
      <c r="J310" s="212">
        <v>10000</v>
      </c>
      <c r="K310" s="6"/>
      <c r="L310" s="7"/>
      <c r="M310" s="7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</row>
    <row r="311" spans="1:62" s="1" customFormat="1" ht="43.5" customHeight="1" outlineLevel="1" thickBot="1" x14ac:dyDescent="0.3">
      <c r="A311" s="392">
        <v>2</v>
      </c>
      <c r="B311" s="17" t="s">
        <v>525</v>
      </c>
      <c r="C311" s="17"/>
      <c r="D311" s="37"/>
      <c r="E311" s="34"/>
      <c r="F311" s="33"/>
      <c r="G311" s="37"/>
      <c r="H311" s="39"/>
      <c r="I311" s="28"/>
      <c r="J311" s="99">
        <v>10000</v>
      </c>
      <c r="K311" s="6"/>
      <c r="L311" s="7"/>
      <c r="M311" s="7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</row>
    <row r="312" spans="1:62" ht="17.25" outlineLevel="1" thickBot="1" x14ac:dyDescent="0.3">
      <c r="A312" s="310" t="s">
        <v>11</v>
      </c>
      <c r="B312" s="311"/>
      <c r="C312" s="27"/>
      <c r="D312" s="73">
        <f>D284+D288+D293+D298+D306+D309+D301+D305</f>
        <v>76802800.374481842</v>
      </c>
      <c r="E312" s="73">
        <f>E284+E288+E293+E298+E306+E309</f>
        <v>0</v>
      </c>
      <c r="F312" s="73">
        <f>F284+F288+F293+F298+F306+F309</f>
        <v>0</v>
      </c>
      <c r="G312" s="73">
        <f>G284+G288+G293+G298+G301+G305+G306+G309</f>
        <v>65709062.171241492</v>
      </c>
      <c r="H312" s="73">
        <f>H284+H288+H293+H298+H306+H309</f>
        <v>0</v>
      </c>
      <c r="I312" s="73">
        <f>I284+I288+I293+I298+I306+I309</f>
        <v>0</v>
      </c>
      <c r="J312" s="73">
        <f>J284+J288+J293+J298+J306+J309+J301+J305</f>
        <v>43586598.170000002</v>
      </c>
      <c r="L312" s="7"/>
      <c r="M312" s="7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</row>
    <row r="313" spans="1:62" s="38" customFormat="1" ht="23.25" customHeight="1" thickBot="1" x14ac:dyDescent="0.3">
      <c r="A313" s="304" t="s">
        <v>18</v>
      </c>
      <c r="B313" s="226"/>
      <c r="C313" s="226"/>
      <c r="D313" s="226"/>
      <c r="E313" s="226"/>
      <c r="F313" s="226"/>
      <c r="G313" s="226"/>
      <c r="H313" s="226"/>
      <c r="I313" s="226"/>
      <c r="J313" s="226"/>
      <c r="K313" s="6"/>
      <c r="L313" s="6"/>
      <c r="M313" s="6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</row>
    <row r="314" spans="1:62" s="38" customFormat="1" ht="31.5" customHeight="1" x14ac:dyDescent="0.25">
      <c r="A314" s="268">
        <v>1</v>
      </c>
      <c r="B314" s="271" t="s">
        <v>134</v>
      </c>
      <c r="C314" s="180" t="s">
        <v>5</v>
      </c>
      <c r="D314" s="183">
        <v>1582896.55</v>
      </c>
      <c r="E314" s="253" t="s">
        <v>482</v>
      </c>
      <c r="F314" s="253" t="s">
        <v>481</v>
      </c>
      <c r="G314" s="59">
        <v>1376431.78</v>
      </c>
      <c r="H314" s="62">
        <v>43261</v>
      </c>
      <c r="I314" s="62">
        <v>43430</v>
      </c>
      <c r="J314" s="59">
        <v>1411888.88</v>
      </c>
      <c r="K314" s="6"/>
      <c r="L314" s="6"/>
      <c r="M314" s="6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</row>
    <row r="315" spans="1:62" ht="51" customHeight="1" outlineLevel="1" x14ac:dyDescent="0.25">
      <c r="A315" s="269"/>
      <c r="B315" s="272"/>
      <c r="C315" s="72" t="s">
        <v>2</v>
      </c>
      <c r="D315" s="60">
        <v>3885395.9</v>
      </c>
      <c r="E315" s="258"/>
      <c r="F315" s="258"/>
      <c r="G315" s="207">
        <v>3378605.13</v>
      </c>
      <c r="H315" s="40">
        <v>43271</v>
      </c>
      <c r="I315" s="40" t="s">
        <v>593</v>
      </c>
      <c r="J315" s="207">
        <f>2857525.72+201898</f>
        <v>3059423.72</v>
      </c>
    </row>
    <row r="316" spans="1:62" ht="16.5" customHeight="1" outlineLevel="1" x14ac:dyDescent="0.25">
      <c r="A316" s="269"/>
      <c r="B316" s="272"/>
      <c r="C316" s="82" t="s">
        <v>3</v>
      </c>
      <c r="D316" s="83">
        <v>377581.69</v>
      </c>
      <c r="E316" s="258"/>
      <c r="F316" s="258"/>
      <c r="G316" s="207">
        <v>430872.39</v>
      </c>
      <c r="H316" s="40">
        <v>43261</v>
      </c>
      <c r="I316" s="40">
        <v>43368</v>
      </c>
      <c r="J316" s="207">
        <v>377581.69</v>
      </c>
    </row>
    <row r="317" spans="1:62" ht="13.5" customHeight="1" outlineLevel="1" x14ac:dyDescent="0.25">
      <c r="A317" s="269"/>
      <c r="B317" s="272"/>
      <c r="C317" s="82" t="s">
        <v>4</v>
      </c>
      <c r="D317" s="83">
        <v>572612.14</v>
      </c>
      <c r="E317" s="258"/>
      <c r="F317" s="258"/>
      <c r="G317" s="207">
        <v>633458.85</v>
      </c>
      <c r="H317" s="40">
        <v>43261</v>
      </c>
      <c r="I317" s="40">
        <v>43368</v>
      </c>
      <c r="J317" s="207">
        <v>572612.14</v>
      </c>
    </row>
    <row r="318" spans="1:62" ht="49.5" customHeight="1" outlineLevel="1" x14ac:dyDescent="0.25">
      <c r="A318" s="269"/>
      <c r="B318" s="272"/>
      <c r="C318" s="82" t="s">
        <v>7</v>
      </c>
      <c r="D318" s="83">
        <v>5283605.83</v>
      </c>
      <c r="E318" s="254"/>
      <c r="F318" s="254"/>
      <c r="G318" s="84">
        <v>4403004.8600000003</v>
      </c>
      <c r="H318" s="210">
        <v>43281</v>
      </c>
      <c r="I318" s="210" t="s">
        <v>667</v>
      </c>
      <c r="J318" s="209">
        <f>2492268.93+1951956</f>
        <v>4444224.93</v>
      </c>
      <c r="L318" s="7"/>
      <c r="M318" s="7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</row>
    <row r="319" spans="1:62" ht="17.25" outlineLevel="1" thickBot="1" x14ac:dyDescent="0.3">
      <c r="A319" s="255" t="s">
        <v>10</v>
      </c>
      <c r="B319" s="225"/>
      <c r="C319" s="26"/>
      <c r="D319" s="20">
        <f>SUM(D314:D318)</f>
        <v>11702092.109999999</v>
      </c>
      <c r="E319" s="26"/>
      <c r="F319" s="26"/>
      <c r="G319" s="31">
        <f>SUM(G314:G318)</f>
        <v>10222373.01</v>
      </c>
      <c r="H319" s="26"/>
      <c r="I319" s="28"/>
      <c r="J319" s="20">
        <f>SUM(J314:J318)</f>
        <v>9865731.3599999994</v>
      </c>
    </row>
    <row r="320" spans="1:62" s="38" customFormat="1" ht="44.25" customHeight="1" x14ac:dyDescent="0.25">
      <c r="A320" s="268">
        <v>2</v>
      </c>
      <c r="B320" s="271" t="s">
        <v>135</v>
      </c>
      <c r="C320" s="180" t="s">
        <v>2</v>
      </c>
      <c r="D320" s="59">
        <v>3897550.42</v>
      </c>
      <c r="E320" s="253" t="s">
        <v>482</v>
      </c>
      <c r="F320" s="253" t="s">
        <v>481</v>
      </c>
      <c r="G320" s="59">
        <v>3247958.68</v>
      </c>
      <c r="H320" s="62">
        <v>43271</v>
      </c>
      <c r="I320" s="62" t="s">
        <v>487</v>
      </c>
      <c r="J320" s="59">
        <f>2660195.54+199929.76</f>
        <v>2860125.3</v>
      </c>
      <c r="K320" s="6"/>
      <c r="L320" s="6"/>
      <c r="M320" s="6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</row>
    <row r="321" spans="1:11" ht="17.25" customHeight="1" outlineLevel="1" x14ac:dyDescent="0.25">
      <c r="A321" s="269"/>
      <c r="B321" s="272"/>
      <c r="C321" s="82" t="s">
        <v>3</v>
      </c>
      <c r="D321" s="83">
        <v>385520.02</v>
      </c>
      <c r="E321" s="258"/>
      <c r="F321" s="258"/>
      <c r="G321" s="207">
        <v>430872.39</v>
      </c>
      <c r="H321" s="40">
        <v>43261</v>
      </c>
      <c r="I321" s="40">
        <v>43368</v>
      </c>
      <c r="J321" s="207">
        <v>385520.02</v>
      </c>
    </row>
    <row r="322" spans="1:11" ht="15.75" customHeight="1" outlineLevel="1" x14ac:dyDescent="0.25">
      <c r="A322" s="269"/>
      <c r="B322" s="272"/>
      <c r="C322" s="82" t="s">
        <v>4</v>
      </c>
      <c r="D322" s="83">
        <v>566035.9</v>
      </c>
      <c r="E322" s="258"/>
      <c r="F322" s="258"/>
      <c r="G322" s="207">
        <v>633458.85</v>
      </c>
      <c r="H322" s="40" t="s">
        <v>213</v>
      </c>
      <c r="I322" s="40">
        <v>43368</v>
      </c>
      <c r="J322" s="207">
        <v>566035.9</v>
      </c>
    </row>
    <row r="323" spans="1:11" ht="43.5" customHeight="1" outlineLevel="1" x14ac:dyDescent="0.25">
      <c r="A323" s="269"/>
      <c r="B323" s="272"/>
      <c r="C323" s="82" t="s">
        <v>7</v>
      </c>
      <c r="D323" s="83">
        <v>5465312</v>
      </c>
      <c r="E323" s="258"/>
      <c r="F323" s="258"/>
      <c r="G323" s="207">
        <v>4554426.67</v>
      </c>
      <c r="H323" s="40">
        <v>43281</v>
      </c>
      <c r="I323" s="40">
        <v>43349</v>
      </c>
      <c r="J323" s="207">
        <f>1601135.74+3233105.6</f>
        <v>4834241.34</v>
      </c>
      <c r="K323" s="7"/>
    </row>
    <row r="324" spans="1:11" ht="52.5" customHeight="1" outlineLevel="1" x14ac:dyDescent="0.25">
      <c r="A324" s="270"/>
      <c r="B324" s="273"/>
      <c r="C324" s="82" t="s">
        <v>130</v>
      </c>
      <c r="D324" s="83">
        <v>1551303.48</v>
      </c>
      <c r="E324" s="254"/>
      <c r="F324" s="254"/>
      <c r="G324" s="46">
        <v>1292752.8999999999</v>
      </c>
      <c r="H324" s="186">
        <v>43261</v>
      </c>
      <c r="I324" s="210">
        <v>43349</v>
      </c>
      <c r="J324" s="209">
        <f>524379.15+787542.62</f>
        <v>1311921.77</v>
      </c>
    </row>
    <row r="325" spans="1:11" ht="17.25" outlineLevel="1" thickBot="1" x14ac:dyDescent="0.3">
      <c r="A325" s="255" t="s">
        <v>10</v>
      </c>
      <c r="B325" s="225"/>
      <c r="C325" s="26"/>
      <c r="D325" s="20">
        <f>SUM(D320:D324)</f>
        <v>11865721.82</v>
      </c>
      <c r="E325" s="17"/>
      <c r="F325" s="17"/>
      <c r="G325" s="31">
        <f>SUM(G320:G324)</f>
        <v>10159469.49</v>
      </c>
      <c r="H325" s="17"/>
      <c r="I325" s="19"/>
      <c r="J325" s="20">
        <f>SUM(J320:J324)</f>
        <v>9957844.3299999982</v>
      </c>
    </row>
    <row r="326" spans="1:11" ht="56.25" customHeight="1" outlineLevel="1" x14ac:dyDescent="0.25">
      <c r="A326" s="268">
        <v>3</v>
      </c>
      <c r="B326" s="271" t="s">
        <v>136</v>
      </c>
      <c r="C326" s="72" t="s">
        <v>2</v>
      </c>
      <c r="D326" s="60">
        <v>4027073.04</v>
      </c>
      <c r="E326" s="253" t="s">
        <v>482</v>
      </c>
      <c r="F326" s="253" t="s">
        <v>481</v>
      </c>
      <c r="G326" s="59">
        <v>3355894.2</v>
      </c>
      <c r="H326" s="62">
        <v>43271</v>
      </c>
      <c r="I326" s="62" t="s">
        <v>486</v>
      </c>
      <c r="J326" s="59">
        <f>2752996.43+207445.65</f>
        <v>2960442.08</v>
      </c>
    </row>
    <row r="327" spans="1:11" ht="16.5" customHeight="1" outlineLevel="1" x14ac:dyDescent="0.25">
      <c r="A327" s="269"/>
      <c r="B327" s="272"/>
      <c r="C327" s="82" t="s">
        <v>3</v>
      </c>
      <c r="D327" s="83">
        <v>361266.5</v>
      </c>
      <c r="E327" s="258"/>
      <c r="F327" s="258"/>
      <c r="G327" s="207">
        <v>430818.79</v>
      </c>
      <c r="H327" s="40">
        <v>43261</v>
      </c>
      <c r="I327" s="40">
        <v>43368</v>
      </c>
      <c r="J327" s="207">
        <v>361266.5</v>
      </c>
    </row>
    <row r="328" spans="1:11" ht="18.75" customHeight="1" outlineLevel="1" x14ac:dyDescent="0.25">
      <c r="A328" s="269"/>
      <c r="B328" s="272"/>
      <c r="C328" s="82" t="s">
        <v>4</v>
      </c>
      <c r="D328" s="83">
        <v>619020.94999999995</v>
      </c>
      <c r="E328" s="258"/>
      <c r="F328" s="258"/>
      <c r="G328" s="207">
        <v>708225.74</v>
      </c>
      <c r="H328" s="40">
        <v>43261</v>
      </c>
      <c r="I328" s="40">
        <v>43368</v>
      </c>
      <c r="J328" s="207">
        <v>619020.94999999995</v>
      </c>
    </row>
    <row r="329" spans="1:11" ht="16.5" customHeight="1" outlineLevel="1" x14ac:dyDescent="0.25">
      <c r="A329" s="269"/>
      <c r="B329" s="272"/>
      <c r="C329" s="82" t="s">
        <v>8</v>
      </c>
      <c r="D329" s="83">
        <v>8775995.6099999994</v>
      </c>
      <c r="E329" s="258"/>
      <c r="F329" s="258"/>
      <c r="G329" s="207">
        <v>8775995.6099999994</v>
      </c>
      <c r="H329" s="40">
        <v>43296</v>
      </c>
      <c r="I329" s="40">
        <v>43349</v>
      </c>
      <c r="J329" s="207">
        <v>103120.35</v>
      </c>
      <c r="K329" s="7"/>
    </row>
    <row r="330" spans="1:11" ht="16.5" customHeight="1" outlineLevel="1" x14ac:dyDescent="0.25">
      <c r="A330" s="270"/>
      <c r="B330" s="273"/>
      <c r="C330" s="82" t="s">
        <v>130</v>
      </c>
      <c r="D330" s="83">
        <v>1551303.48</v>
      </c>
      <c r="E330" s="254"/>
      <c r="F330" s="254"/>
      <c r="G330" s="46">
        <v>1292752.8999999999</v>
      </c>
      <c r="H330" s="186">
        <v>43261</v>
      </c>
      <c r="I330" s="186">
        <v>43349</v>
      </c>
      <c r="J330" s="209">
        <v>125260.93</v>
      </c>
      <c r="K330" s="7"/>
    </row>
    <row r="331" spans="1:11" ht="17.25" outlineLevel="1" thickBot="1" x14ac:dyDescent="0.3">
      <c r="A331" s="255" t="s">
        <v>10</v>
      </c>
      <c r="B331" s="225"/>
      <c r="C331" s="26"/>
      <c r="D331" s="20">
        <f>SUM(D326:D330)</f>
        <v>15334659.58</v>
      </c>
      <c r="E331" s="17"/>
      <c r="F331" s="17"/>
      <c r="G331" s="31">
        <f>SUM(G326:G330)</f>
        <v>14563687.24</v>
      </c>
      <c r="H331" s="17"/>
      <c r="I331" s="19"/>
      <c r="J331" s="20">
        <f>SUM(J326:J330)</f>
        <v>4169110.8100000005</v>
      </c>
      <c r="K331" s="7"/>
    </row>
    <row r="332" spans="1:11" ht="33" outlineLevel="1" x14ac:dyDescent="0.25">
      <c r="A332" s="305">
        <v>4</v>
      </c>
      <c r="B332" s="393" t="s">
        <v>293</v>
      </c>
      <c r="C332" s="82" t="s">
        <v>7</v>
      </c>
      <c r="D332" s="182">
        <v>8898153</v>
      </c>
      <c r="E332" s="179" t="s">
        <v>426</v>
      </c>
      <c r="F332" s="179" t="s">
        <v>266</v>
      </c>
      <c r="G332" s="80">
        <v>7415128.0999999996</v>
      </c>
      <c r="H332" s="186">
        <v>43424</v>
      </c>
      <c r="I332" s="186">
        <v>43460</v>
      </c>
      <c r="J332" s="46">
        <v>6537550.2400000002</v>
      </c>
      <c r="K332" s="7"/>
    </row>
    <row r="333" spans="1:11" ht="33" outlineLevel="1" x14ac:dyDescent="0.25">
      <c r="A333" s="388"/>
      <c r="B333" s="365"/>
      <c r="C333" s="60" t="s">
        <v>269</v>
      </c>
      <c r="D333" s="207">
        <v>238275.36</v>
      </c>
      <c r="E333" s="216" t="s">
        <v>398</v>
      </c>
      <c r="F333" s="216" t="s">
        <v>397</v>
      </c>
      <c r="G333" s="207">
        <v>281164.93</v>
      </c>
      <c r="H333" s="40">
        <v>43318</v>
      </c>
      <c r="I333" s="40">
        <v>43318</v>
      </c>
      <c r="J333" s="207">
        <v>238275.36</v>
      </c>
      <c r="K333" s="7"/>
    </row>
    <row r="334" spans="1:11" ht="16.5" outlineLevel="1" x14ac:dyDescent="0.25">
      <c r="A334" s="394"/>
      <c r="B334" s="395"/>
      <c r="C334" s="60" t="s">
        <v>270</v>
      </c>
      <c r="D334" s="207">
        <v>21532.011985883601</v>
      </c>
      <c r="E334" s="193"/>
      <c r="F334" s="193"/>
      <c r="G334" s="104"/>
      <c r="H334" s="193"/>
      <c r="I334" s="111"/>
      <c r="J334" s="104"/>
      <c r="K334" s="7"/>
    </row>
    <row r="335" spans="1:11" ht="17.25" outlineLevel="1" thickBot="1" x14ac:dyDescent="0.3">
      <c r="A335" s="255" t="s">
        <v>10</v>
      </c>
      <c r="B335" s="225"/>
      <c r="C335" s="26"/>
      <c r="D335" s="20">
        <f>SUM(D332:D334)</f>
        <v>9157960.3719858825</v>
      </c>
      <c r="E335" s="17"/>
      <c r="F335" s="17"/>
      <c r="G335" s="20">
        <f>G332+G333</f>
        <v>7696293.0299999993</v>
      </c>
      <c r="H335" s="17"/>
      <c r="I335" s="19"/>
      <c r="J335" s="20">
        <f>J332+J333+J334</f>
        <v>6775825.6000000006</v>
      </c>
      <c r="K335" s="7"/>
    </row>
    <row r="336" spans="1:11" ht="33" outlineLevel="1" x14ac:dyDescent="0.25">
      <c r="A336" s="271">
        <v>5</v>
      </c>
      <c r="B336" s="271" t="s">
        <v>294</v>
      </c>
      <c r="C336" s="102" t="s">
        <v>7</v>
      </c>
      <c r="D336" s="183">
        <v>4062376.95</v>
      </c>
      <c r="E336" s="179" t="s">
        <v>426</v>
      </c>
      <c r="F336" s="179" t="s">
        <v>266</v>
      </c>
      <c r="G336" s="183">
        <v>3385314.13</v>
      </c>
      <c r="H336" s="186">
        <v>43424</v>
      </c>
      <c r="I336" s="187">
        <v>43449</v>
      </c>
      <c r="J336" s="183">
        <v>3215044.26</v>
      </c>
      <c r="K336" s="7"/>
    </row>
    <row r="337" spans="1:62" ht="33" outlineLevel="1" x14ac:dyDescent="0.25">
      <c r="A337" s="272"/>
      <c r="B337" s="272"/>
      <c r="C337" s="60" t="s">
        <v>269</v>
      </c>
      <c r="D337" s="207">
        <v>170833.9</v>
      </c>
      <c r="E337" s="216" t="s">
        <v>398</v>
      </c>
      <c r="F337" s="216" t="s">
        <v>397</v>
      </c>
      <c r="G337" s="207">
        <v>201583.99</v>
      </c>
      <c r="H337" s="40">
        <v>43318</v>
      </c>
      <c r="I337" s="40">
        <v>43318</v>
      </c>
      <c r="J337" s="207">
        <v>170833.9</v>
      </c>
      <c r="K337" s="7"/>
    </row>
    <row r="338" spans="1:62" ht="16.5" outlineLevel="1" x14ac:dyDescent="0.25">
      <c r="A338" s="273"/>
      <c r="B338" s="273"/>
      <c r="C338" s="60" t="s">
        <v>270</v>
      </c>
      <c r="D338" s="207">
        <v>14107.180266613401</v>
      </c>
      <c r="E338" s="193"/>
      <c r="F338" s="193"/>
      <c r="G338" s="104"/>
      <c r="H338" s="193"/>
      <c r="I338" s="111"/>
      <c r="J338" s="104"/>
      <c r="K338" s="7"/>
    </row>
    <row r="339" spans="1:62" ht="17.25" outlineLevel="1" thickBot="1" x14ac:dyDescent="0.3">
      <c r="A339" s="255" t="s">
        <v>10</v>
      </c>
      <c r="B339" s="225"/>
      <c r="C339" s="26"/>
      <c r="D339" s="20">
        <f>SUM(D336:D338)</f>
        <v>4247318.0302666137</v>
      </c>
      <c r="E339" s="17"/>
      <c r="F339" s="17"/>
      <c r="G339" s="20">
        <f>G336+G337</f>
        <v>3586898.12</v>
      </c>
      <c r="H339" s="17"/>
      <c r="I339" s="19"/>
      <c r="J339" s="20">
        <f>J336+J337+J338</f>
        <v>3385878.1599999997</v>
      </c>
      <c r="K339" s="7"/>
    </row>
    <row r="340" spans="1:62" ht="33" outlineLevel="1" x14ac:dyDescent="0.25">
      <c r="A340" s="271">
        <v>6</v>
      </c>
      <c r="B340" s="271" t="s">
        <v>295</v>
      </c>
      <c r="C340" s="102" t="s">
        <v>7</v>
      </c>
      <c r="D340" s="183">
        <v>4062376.96</v>
      </c>
      <c r="E340" s="179" t="s">
        <v>426</v>
      </c>
      <c r="F340" s="179" t="s">
        <v>266</v>
      </c>
      <c r="G340" s="183">
        <v>3385314.13</v>
      </c>
      <c r="H340" s="186">
        <v>43424</v>
      </c>
      <c r="I340" s="187">
        <v>43449</v>
      </c>
      <c r="J340" s="183">
        <v>3215044.26</v>
      </c>
      <c r="K340" s="7"/>
    </row>
    <row r="341" spans="1:62" ht="33" outlineLevel="1" x14ac:dyDescent="0.25">
      <c r="A341" s="272"/>
      <c r="B341" s="272"/>
      <c r="C341" s="60" t="s">
        <v>269</v>
      </c>
      <c r="D341" s="207">
        <v>168008.71</v>
      </c>
      <c r="E341" s="216" t="s">
        <v>398</v>
      </c>
      <c r="F341" s="216" t="s">
        <v>397</v>
      </c>
      <c r="G341" s="207">
        <v>198250.28</v>
      </c>
      <c r="H341" s="40">
        <v>43318</v>
      </c>
      <c r="I341" s="40">
        <v>43318</v>
      </c>
      <c r="J341" s="207">
        <v>168008.71</v>
      </c>
      <c r="K341" s="7"/>
    </row>
    <row r="342" spans="1:62" ht="16.5" outlineLevel="1" x14ac:dyDescent="0.25">
      <c r="A342" s="273"/>
      <c r="B342" s="273"/>
      <c r="C342" s="60" t="s">
        <v>270</v>
      </c>
      <c r="D342" s="207">
        <v>13364.6970946864</v>
      </c>
      <c r="E342" s="193"/>
      <c r="F342" s="193"/>
      <c r="G342" s="104"/>
      <c r="H342" s="193"/>
      <c r="I342" s="111"/>
      <c r="J342" s="104"/>
      <c r="K342" s="7"/>
    </row>
    <row r="343" spans="1:62" ht="17.25" outlineLevel="1" thickBot="1" x14ac:dyDescent="0.3">
      <c r="A343" s="255" t="s">
        <v>10</v>
      </c>
      <c r="B343" s="225"/>
      <c r="C343" s="26"/>
      <c r="D343" s="20">
        <f>SUM(D340:D342)</f>
        <v>4243750.3670946863</v>
      </c>
      <c r="E343" s="17"/>
      <c r="F343" s="17"/>
      <c r="G343" s="20">
        <f>G340+G341</f>
        <v>3583564.4099999997</v>
      </c>
      <c r="H343" s="17"/>
      <c r="I343" s="19"/>
      <c r="J343" s="20">
        <f>J340+J341+J342</f>
        <v>3383052.9699999997</v>
      </c>
      <c r="K343" s="7"/>
    </row>
    <row r="344" spans="1:62" ht="33" outlineLevel="1" x14ac:dyDescent="0.25">
      <c r="A344" s="271">
        <v>7</v>
      </c>
      <c r="B344" s="271" t="s">
        <v>296</v>
      </c>
      <c r="C344" s="102" t="s">
        <v>7</v>
      </c>
      <c r="D344" s="183">
        <v>7253183.1799999997</v>
      </c>
      <c r="E344" s="180" t="s">
        <v>428</v>
      </c>
      <c r="F344" s="180" t="s">
        <v>427</v>
      </c>
      <c r="G344" s="183">
        <v>6044319.3200000003</v>
      </c>
      <c r="H344" s="186">
        <v>43424</v>
      </c>
      <c r="I344" s="98"/>
      <c r="J344" s="195"/>
      <c r="K344" s="7"/>
    </row>
    <row r="345" spans="1:62" ht="33" outlineLevel="1" x14ac:dyDescent="0.25">
      <c r="A345" s="272"/>
      <c r="B345" s="272"/>
      <c r="C345" s="60" t="s">
        <v>269</v>
      </c>
      <c r="D345" s="207">
        <v>178326.87</v>
      </c>
      <c r="E345" s="216" t="s">
        <v>398</v>
      </c>
      <c r="F345" s="216" t="s">
        <v>397</v>
      </c>
      <c r="G345" s="207">
        <v>210425.71</v>
      </c>
      <c r="H345" s="40">
        <v>43318</v>
      </c>
      <c r="I345" s="40">
        <v>43318</v>
      </c>
      <c r="J345" s="207">
        <v>178326.87</v>
      </c>
      <c r="K345" s="7"/>
    </row>
    <row r="346" spans="1:62" ht="16.5" outlineLevel="1" x14ac:dyDescent="0.25">
      <c r="A346" s="273"/>
      <c r="B346" s="273"/>
      <c r="C346" s="60" t="s">
        <v>270</v>
      </c>
      <c r="D346" s="207">
        <v>27100.635775336199</v>
      </c>
      <c r="E346" s="193"/>
      <c r="F346" s="193"/>
      <c r="G346" s="104"/>
      <c r="H346" s="193"/>
      <c r="I346" s="111"/>
      <c r="J346" s="104"/>
      <c r="K346" s="1"/>
      <c r="L346" s="1"/>
      <c r="M346" s="1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</row>
    <row r="347" spans="1:62" ht="17.25" outlineLevel="1" thickBot="1" x14ac:dyDescent="0.3">
      <c r="A347" s="255" t="s">
        <v>10</v>
      </c>
      <c r="B347" s="225"/>
      <c r="C347" s="26"/>
      <c r="D347" s="20">
        <f>SUM(D344:D346)</f>
        <v>7458610.6857753359</v>
      </c>
      <c r="E347" s="17"/>
      <c r="F347" s="17"/>
      <c r="G347" s="20">
        <f>G344+G345</f>
        <v>6254745.0300000003</v>
      </c>
      <c r="H347" s="17"/>
      <c r="I347" s="19"/>
      <c r="J347" s="20">
        <f>J344+J345+J346</f>
        <v>178326.87</v>
      </c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</row>
    <row r="348" spans="1:62" s="4" customFormat="1" ht="31.5" customHeight="1" outlineLevel="1" x14ac:dyDescent="0.25">
      <c r="A348" s="295" t="s">
        <v>124</v>
      </c>
      <c r="B348" s="296"/>
      <c r="C348" s="298"/>
      <c r="D348" s="189">
        <v>2219411.0272094598</v>
      </c>
      <c r="E348" s="217"/>
      <c r="F348" s="182"/>
      <c r="G348" s="189">
        <f>SUM(G349:G355)</f>
        <v>2522234.61</v>
      </c>
      <c r="H348" s="186"/>
      <c r="I348" s="57"/>
      <c r="J348" s="66">
        <f>SUM(J349:J355)</f>
        <v>1977072.38</v>
      </c>
      <c r="K348" s="6"/>
      <c r="L348" s="6"/>
      <c r="M348" s="6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</row>
    <row r="349" spans="1:62" s="4" customFormat="1" ht="36" customHeight="1" outlineLevel="1" x14ac:dyDescent="0.25">
      <c r="A349" s="144">
        <v>1</v>
      </c>
      <c r="B349" s="130" t="s">
        <v>489</v>
      </c>
      <c r="C349" s="130" t="s">
        <v>269</v>
      </c>
      <c r="D349" s="60"/>
      <c r="E349" s="227" t="s">
        <v>526</v>
      </c>
      <c r="F349" s="230" t="s">
        <v>235</v>
      </c>
      <c r="G349" s="60">
        <v>551369.79</v>
      </c>
      <c r="H349" s="233">
        <v>43407</v>
      </c>
      <c r="I349" s="40">
        <v>43430</v>
      </c>
      <c r="J349" s="60">
        <v>467262.52</v>
      </c>
      <c r="K349" s="6"/>
      <c r="L349" s="6"/>
      <c r="M349" s="6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</row>
    <row r="350" spans="1:62" s="4" customFormat="1" ht="38.25" customHeight="1" outlineLevel="1" x14ac:dyDescent="0.25">
      <c r="A350" s="144">
        <v>2</v>
      </c>
      <c r="B350" s="130" t="s">
        <v>530</v>
      </c>
      <c r="C350" s="130" t="s">
        <v>269</v>
      </c>
      <c r="D350" s="60"/>
      <c r="E350" s="228"/>
      <c r="F350" s="231"/>
      <c r="G350" s="60">
        <v>263562.18</v>
      </c>
      <c r="H350" s="234"/>
      <c r="I350" s="40">
        <v>43430</v>
      </c>
      <c r="J350" s="60">
        <v>223357.78</v>
      </c>
      <c r="K350" s="6"/>
      <c r="L350" s="6"/>
      <c r="M350" s="6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</row>
    <row r="351" spans="1:62" s="4" customFormat="1" ht="33.75" customHeight="1" outlineLevel="1" x14ac:dyDescent="0.25">
      <c r="A351" s="144">
        <v>3</v>
      </c>
      <c r="B351" s="130" t="s">
        <v>531</v>
      </c>
      <c r="C351" s="130" t="s">
        <v>269</v>
      </c>
      <c r="D351" s="60"/>
      <c r="E351" s="228"/>
      <c r="F351" s="231"/>
      <c r="G351" s="60">
        <v>207853.04</v>
      </c>
      <c r="H351" s="234"/>
      <c r="I351" s="40">
        <v>43430</v>
      </c>
      <c r="J351" s="396">
        <v>15732.09</v>
      </c>
      <c r="K351" s="6"/>
      <c r="L351" s="6"/>
      <c r="M351" s="6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</row>
    <row r="352" spans="1:62" s="4" customFormat="1" ht="38.25" customHeight="1" outlineLevel="1" x14ac:dyDescent="0.25">
      <c r="A352" s="144">
        <v>4</v>
      </c>
      <c r="B352" s="130" t="s">
        <v>532</v>
      </c>
      <c r="C352" s="130" t="s">
        <v>269</v>
      </c>
      <c r="D352" s="60"/>
      <c r="E352" s="228"/>
      <c r="F352" s="231"/>
      <c r="G352" s="60">
        <v>397467.96</v>
      </c>
      <c r="H352" s="234"/>
      <c r="I352" s="40">
        <v>43430</v>
      </c>
      <c r="J352" s="60">
        <v>336837.24999999994</v>
      </c>
      <c r="K352" s="6"/>
      <c r="L352" s="6"/>
      <c r="M352" s="6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</row>
    <row r="353" spans="1:62" s="4" customFormat="1" ht="32.25" customHeight="1" outlineLevel="1" x14ac:dyDescent="0.25">
      <c r="A353" s="144">
        <v>5</v>
      </c>
      <c r="B353" s="130" t="s">
        <v>533</v>
      </c>
      <c r="C353" s="130" t="s">
        <v>269</v>
      </c>
      <c r="D353" s="60"/>
      <c r="E353" s="228"/>
      <c r="F353" s="231"/>
      <c r="G353" s="60">
        <v>274576.33</v>
      </c>
      <c r="H353" s="234"/>
      <c r="I353" s="40">
        <v>43430</v>
      </c>
      <c r="J353" s="60">
        <v>232691.8</v>
      </c>
      <c r="K353" s="6"/>
      <c r="L353" s="6"/>
      <c r="M353" s="6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</row>
    <row r="354" spans="1:62" s="4" customFormat="1" ht="31.5" customHeight="1" outlineLevel="1" x14ac:dyDescent="0.25">
      <c r="A354" s="144">
        <v>6</v>
      </c>
      <c r="B354" s="130" t="s">
        <v>534</v>
      </c>
      <c r="C354" s="130" t="s">
        <v>269</v>
      </c>
      <c r="D354" s="60"/>
      <c r="E354" s="228"/>
      <c r="F354" s="231"/>
      <c r="G354" s="60">
        <v>421148.64</v>
      </c>
      <c r="H354" s="234"/>
      <c r="I354" s="40">
        <v>43430</v>
      </c>
      <c r="J354" s="60">
        <v>356905.63</v>
      </c>
      <c r="K354" s="6"/>
      <c r="L354" s="6"/>
      <c r="M354" s="6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</row>
    <row r="355" spans="1:62" s="4" customFormat="1" ht="32.25" customHeight="1" outlineLevel="1" x14ac:dyDescent="0.25">
      <c r="A355" s="144">
        <v>7</v>
      </c>
      <c r="B355" s="130" t="s">
        <v>535</v>
      </c>
      <c r="C355" s="130" t="s">
        <v>269</v>
      </c>
      <c r="D355" s="60"/>
      <c r="E355" s="239"/>
      <c r="F355" s="240"/>
      <c r="G355" s="60">
        <v>406256.67</v>
      </c>
      <c r="H355" s="241"/>
      <c r="I355" s="40">
        <v>43430</v>
      </c>
      <c r="J355" s="60">
        <v>344285.31</v>
      </c>
      <c r="K355" s="6"/>
      <c r="L355" s="6"/>
      <c r="M355" s="6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</row>
    <row r="356" spans="1:62" s="1" customFormat="1" ht="27" customHeight="1" outlineLevel="1" x14ac:dyDescent="0.25">
      <c r="A356" s="315" t="s">
        <v>125</v>
      </c>
      <c r="B356" s="315"/>
      <c r="C356" s="315"/>
      <c r="D356" s="154">
        <v>800000</v>
      </c>
      <c r="E356" s="49"/>
      <c r="F356" s="207"/>
      <c r="G356" s="154">
        <v>0</v>
      </c>
      <c r="H356" s="40"/>
      <c r="I356" s="16"/>
      <c r="J356" s="154">
        <f>J357+J358+J359+J360+J361+J362</f>
        <v>100000</v>
      </c>
      <c r="K356" s="6"/>
      <c r="L356" s="7"/>
      <c r="M356" s="7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</row>
    <row r="357" spans="1:62" s="1" customFormat="1" ht="16.5" outlineLevel="1" x14ac:dyDescent="0.25">
      <c r="A357" s="193"/>
      <c r="B357" s="397" t="s">
        <v>489</v>
      </c>
      <c r="C357" s="397"/>
      <c r="D357" s="154"/>
      <c r="E357" s="49"/>
      <c r="F357" s="207"/>
      <c r="G357" s="154"/>
      <c r="H357" s="40"/>
      <c r="I357" s="40">
        <v>43453</v>
      </c>
      <c r="J357" s="60">
        <v>20000</v>
      </c>
      <c r="K357" s="6"/>
      <c r="L357" s="7"/>
      <c r="M357" s="7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</row>
    <row r="358" spans="1:62" s="1" customFormat="1" ht="16.5" outlineLevel="1" x14ac:dyDescent="0.25">
      <c r="A358" s="193"/>
      <c r="B358" s="43" t="s">
        <v>490</v>
      </c>
      <c r="C358" s="43"/>
      <c r="D358" s="154"/>
      <c r="E358" s="49"/>
      <c r="F358" s="207"/>
      <c r="G358" s="154"/>
      <c r="H358" s="40"/>
      <c r="I358" s="40">
        <v>43453</v>
      </c>
      <c r="J358" s="60">
        <v>10000</v>
      </c>
      <c r="K358" s="6"/>
      <c r="L358" s="7"/>
      <c r="M358" s="7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</row>
    <row r="359" spans="1:62" s="1" customFormat="1" ht="16.5" outlineLevel="1" x14ac:dyDescent="0.25">
      <c r="A359" s="193"/>
      <c r="B359" s="130" t="s">
        <v>533</v>
      </c>
      <c r="C359" s="130"/>
      <c r="D359" s="154"/>
      <c r="E359" s="49"/>
      <c r="F359" s="207"/>
      <c r="G359" s="154"/>
      <c r="H359" s="40"/>
      <c r="I359" s="40">
        <v>43459</v>
      </c>
      <c r="J359" s="60">
        <v>10000</v>
      </c>
      <c r="K359" s="6"/>
      <c r="L359" s="7"/>
      <c r="M359" s="7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</row>
    <row r="360" spans="1:62" s="1" customFormat="1" ht="16.5" outlineLevel="1" x14ac:dyDescent="0.25">
      <c r="A360" s="193"/>
      <c r="B360" s="130" t="s">
        <v>532</v>
      </c>
      <c r="C360" s="130"/>
      <c r="D360" s="154"/>
      <c r="E360" s="49"/>
      <c r="F360" s="207"/>
      <c r="G360" s="154"/>
      <c r="H360" s="40"/>
      <c r="I360" s="40">
        <v>43459</v>
      </c>
      <c r="J360" s="60">
        <v>20000</v>
      </c>
      <c r="K360" s="6"/>
      <c r="L360" s="7"/>
      <c r="M360" s="7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</row>
    <row r="361" spans="1:62" s="1" customFormat="1" ht="16.5" outlineLevel="1" x14ac:dyDescent="0.25">
      <c r="A361" s="193"/>
      <c r="B361" s="130" t="s">
        <v>646</v>
      </c>
      <c r="C361" s="130"/>
      <c r="D361" s="154"/>
      <c r="E361" s="49"/>
      <c r="F361" s="207"/>
      <c r="G361" s="154"/>
      <c r="H361" s="40"/>
      <c r="I361" s="40">
        <v>43459</v>
      </c>
      <c r="J361" s="60">
        <v>20000</v>
      </c>
      <c r="K361" s="6"/>
      <c r="L361" s="7"/>
      <c r="M361" s="7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</row>
    <row r="362" spans="1:62" s="1" customFormat="1" ht="16.5" outlineLevel="1" x14ac:dyDescent="0.25">
      <c r="A362" s="193"/>
      <c r="B362" s="130" t="s">
        <v>647</v>
      </c>
      <c r="C362" s="130"/>
      <c r="D362" s="154"/>
      <c r="E362" s="49"/>
      <c r="F362" s="207"/>
      <c r="G362" s="154"/>
      <c r="H362" s="40"/>
      <c r="I362" s="40">
        <v>43459</v>
      </c>
      <c r="J362" s="60">
        <v>20000</v>
      </c>
      <c r="K362" s="6"/>
      <c r="L362" s="7"/>
      <c r="M362" s="7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</row>
    <row r="363" spans="1:62" ht="17.25" outlineLevel="1" thickBot="1" x14ac:dyDescent="0.3">
      <c r="A363" s="310" t="s">
        <v>11</v>
      </c>
      <c r="B363" s="311"/>
      <c r="C363" s="27"/>
      <c r="D363" s="73">
        <f>D319+D325+D331+D348+D356+D335+D339+D343+D347</f>
        <v>67029523.992331982</v>
      </c>
      <c r="E363" s="73">
        <f t="shared" ref="E363:I363" si="7">E319+E325+E331+E348+E356</f>
        <v>0</v>
      </c>
      <c r="F363" s="73">
        <f t="shared" si="7"/>
        <v>0</v>
      </c>
      <c r="G363" s="73">
        <f>G319+G325+G331+G335+G339+G343+G347+G348+G356</f>
        <v>58589264.939999998</v>
      </c>
      <c r="H363" s="73">
        <f t="shared" si="7"/>
        <v>0</v>
      </c>
      <c r="I363" s="73">
        <f t="shared" si="7"/>
        <v>0</v>
      </c>
      <c r="J363" s="73">
        <f>J319+J325+J331+J348+J356+J335+J339+J343+J347</f>
        <v>39792842.479999997</v>
      </c>
      <c r="L363" s="7"/>
      <c r="M363" s="7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</row>
    <row r="364" spans="1:62" s="38" customFormat="1" ht="23.25" customHeight="1" thickBot="1" x14ac:dyDescent="0.3">
      <c r="A364" s="304" t="s">
        <v>19</v>
      </c>
      <c r="B364" s="226"/>
      <c r="C364" s="226"/>
      <c r="D364" s="226"/>
      <c r="E364" s="226"/>
      <c r="F364" s="226"/>
      <c r="G364" s="226"/>
      <c r="H364" s="226"/>
      <c r="I364" s="226"/>
      <c r="J364" s="226"/>
      <c r="K364" s="6"/>
      <c r="L364" s="7"/>
      <c r="M364" s="7"/>
    </row>
    <row r="365" spans="1:62" s="38" customFormat="1" ht="30.75" customHeight="1" x14ac:dyDescent="0.25">
      <c r="A365" s="268">
        <v>1</v>
      </c>
      <c r="B365" s="324" t="s">
        <v>67</v>
      </c>
      <c r="C365" s="180" t="s">
        <v>2</v>
      </c>
      <c r="D365" s="183">
        <v>1789240</v>
      </c>
      <c r="E365" s="253" t="s">
        <v>254</v>
      </c>
      <c r="F365" s="253" t="s">
        <v>247</v>
      </c>
      <c r="G365" s="322">
        <v>7885980</v>
      </c>
      <c r="H365" s="238">
        <v>43452</v>
      </c>
      <c r="I365" s="187"/>
      <c r="J365" s="183"/>
      <c r="K365" s="6"/>
      <c r="L365" s="7"/>
      <c r="M365" s="7"/>
    </row>
    <row r="366" spans="1:62" s="38" customFormat="1" ht="38.25" customHeight="1" x14ac:dyDescent="0.25">
      <c r="A366" s="269"/>
      <c r="B366" s="325"/>
      <c r="C366" s="216" t="s">
        <v>8</v>
      </c>
      <c r="D366" s="207">
        <v>4964530</v>
      </c>
      <c r="E366" s="258"/>
      <c r="F366" s="258"/>
      <c r="G366" s="323"/>
      <c r="H366" s="234"/>
      <c r="I366" s="186"/>
      <c r="J366" s="182"/>
      <c r="K366" s="6"/>
      <c r="L366" s="7"/>
      <c r="M366" s="7"/>
    </row>
    <row r="367" spans="1:62" s="38" customFormat="1" ht="16.5" x14ac:dyDescent="0.25">
      <c r="A367" s="269"/>
      <c r="B367" s="325"/>
      <c r="C367" s="60" t="s">
        <v>269</v>
      </c>
      <c r="D367" s="183">
        <v>193030</v>
      </c>
      <c r="E367" s="254"/>
      <c r="F367" s="254"/>
      <c r="G367" s="84">
        <v>193030</v>
      </c>
      <c r="H367" s="40">
        <v>43274</v>
      </c>
      <c r="I367" s="40">
        <v>43301</v>
      </c>
      <c r="J367" s="207">
        <v>193030</v>
      </c>
      <c r="K367" s="6"/>
      <c r="L367" s="6"/>
      <c r="M367" s="6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</row>
    <row r="368" spans="1:62" s="38" customFormat="1" ht="33" customHeight="1" x14ac:dyDescent="0.25">
      <c r="A368" s="270"/>
      <c r="B368" s="326"/>
      <c r="C368" s="60" t="s">
        <v>270</v>
      </c>
      <c r="D368" s="182">
        <v>34157.53</v>
      </c>
      <c r="E368" s="179"/>
      <c r="F368" s="179"/>
      <c r="G368" s="398"/>
      <c r="H368" s="186"/>
      <c r="I368" s="186">
        <v>43389</v>
      </c>
      <c r="J368" s="182">
        <v>34157.53</v>
      </c>
      <c r="K368" s="6"/>
      <c r="L368" s="7"/>
      <c r="M368" s="7"/>
    </row>
    <row r="369" spans="1:62" ht="17.25" outlineLevel="1" thickBot="1" x14ac:dyDescent="0.3">
      <c r="A369" s="255" t="s">
        <v>10</v>
      </c>
      <c r="B369" s="225"/>
      <c r="C369" s="26"/>
      <c r="D369" s="20">
        <f>SUM(D365:D368)</f>
        <v>6980957.5300000003</v>
      </c>
      <c r="E369" s="26"/>
      <c r="F369" s="26"/>
      <c r="G369" s="31">
        <f>SUM(G365:G367)</f>
        <v>8079010</v>
      </c>
      <c r="H369" s="26"/>
      <c r="I369" s="28"/>
      <c r="J369" s="20">
        <f>SUM(J365:J368)</f>
        <v>227187.53</v>
      </c>
      <c r="L369" s="7"/>
      <c r="M369" s="7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</row>
    <row r="370" spans="1:62" s="38" customFormat="1" ht="30.75" customHeight="1" x14ac:dyDescent="0.25">
      <c r="A370" s="268">
        <v>2</v>
      </c>
      <c r="B370" s="324" t="s">
        <v>63</v>
      </c>
      <c r="C370" s="180" t="s">
        <v>5</v>
      </c>
      <c r="D370" s="183">
        <v>656320</v>
      </c>
      <c r="E370" s="253" t="s">
        <v>254</v>
      </c>
      <c r="F370" s="253" t="s">
        <v>247</v>
      </c>
      <c r="G370" s="322">
        <v>4306450</v>
      </c>
      <c r="H370" s="238">
        <v>43452</v>
      </c>
      <c r="I370" s="187">
        <v>43454</v>
      </c>
      <c r="J370" s="183">
        <v>661257.84</v>
      </c>
      <c r="K370" s="6"/>
      <c r="L370" s="7"/>
      <c r="M370" s="7"/>
    </row>
    <row r="371" spans="1:62" s="38" customFormat="1" ht="34.5" customHeight="1" x14ac:dyDescent="0.25">
      <c r="A371" s="269"/>
      <c r="B371" s="325"/>
      <c r="C371" s="179" t="s">
        <v>3</v>
      </c>
      <c r="D371" s="182">
        <v>285920</v>
      </c>
      <c r="E371" s="258"/>
      <c r="F371" s="258"/>
      <c r="G371" s="323"/>
      <c r="H371" s="234"/>
      <c r="I371" s="186">
        <v>43454</v>
      </c>
      <c r="J371" s="182">
        <v>263765.40000000002</v>
      </c>
      <c r="K371" s="6"/>
      <c r="L371" s="7"/>
      <c r="M371" s="7"/>
    </row>
    <row r="372" spans="1:62" s="38" customFormat="1" ht="16.5" x14ac:dyDescent="0.25">
      <c r="A372" s="269"/>
      <c r="B372" s="325"/>
      <c r="C372" s="60" t="s">
        <v>269</v>
      </c>
      <c r="D372" s="207">
        <v>192603</v>
      </c>
      <c r="E372" s="254"/>
      <c r="F372" s="254"/>
      <c r="G372" s="84">
        <v>192603</v>
      </c>
      <c r="H372" s="40">
        <v>43274</v>
      </c>
      <c r="I372" s="40">
        <v>43301</v>
      </c>
      <c r="J372" s="207">
        <v>192603</v>
      </c>
      <c r="K372" s="6"/>
      <c r="L372" s="6"/>
      <c r="M372" s="6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</row>
    <row r="373" spans="1:62" s="38" customFormat="1" ht="29.25" customHeight="1" x14ac:dyDescent="0.25">
      <c r="A373" s="270"/>
      <c r="B373" s="326"/>
      <c r="C373" s="60" t="s">
        <v>270</v>
      </c>
      <c r="D373" s="182">
        <v>34082.18</v>
      </c>
      <c r="E373" s="179"/>
      <c r="F373" s="179"/>
      <c r="G373" s="398"/>
      <c r="H373" s="186"/>
      <c r="I373" s="186">
        <v>43384</v>
      </c>
      <c r="J373" s="182">
        <v>34082.18</v>
      </c>
      <c r="K373" s="6"/>
      <c r="L373" s="7"/>
      <c r="M373" s="7"/>
    </row>
    <row r="374" spans="1:62" ht="17.25" outlineLevel="1" thickBot="1" x14ac:dyDescent="0.3">
      <c r="A374" s="255" t="s">
        <v>10</v>
      </c>
      <c r="B374" s="225"/>
      <c r="C374" s="26"/>
      <c r="D374" s="20">
        <f>SUM(D370:D373)</f>
        <v>1168925.18</v>
      </c>
      <c r="E374" s="26"/>
      <c r="F374" s="26"/>
      <c r="G374" s="31">
        <f>SUM(G370:G372)</f>
        <v>4499053</v>
      </c>
      <c r="H374" s="26"/>
      <c r="I374" s="28"/>
      <c r="J374" s="20">
        <f>SUM(J370:J373)</f>
        <v>1151708.42</v>
      </c>
      <c r="L374" s="7"/>
      <c r="M374" s="7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</row>
    <row r="375" spans="1:62" s="38" customFormat="1" ht="83.25" customHeight="1" x14ac:dyDescent="0.25">
      <c r="A375" s="268">
        <v>3</v>
      </c>
      <c r="B375" s="324" t="s">
        <v>64</v>
      </c>
      <c r="C375" s="61" t="s">
        <v>7</v>
      </c>
      <c r="D375" s="59">
        <v>4115950</v>
      </c>
      <c r="E375" s="253" t="s">
        <v>254</v>
      </c>
      <c r="F375" s="253" t="s">
        <v>247</v>
      </c>
      <c r="G375" s="59">
        <v>5186700</v>
      </c>
      <c r="H375" s="62">
        <v>43452</v>
      </c>
      <c r="I375" s="62">
        <v>43454</v>
      </c>
      <c r="J375" s="59">
        <v>3704488.46</v>
      </c>
      <c r="K375" s="6"/>
      <c r="L375" s="7"/>
      <c r="M375" s="7"/>
    </row>
    <row r="376" spans="1:62" s="38" customFormat="1" ht="16.5" x14ac:dyDescent="0.25">
      <c r="A376" s="269"/>
      <c r="B376" s="325"/>
      <c r="C376" s="60" t="s">
        <v>269</v>
      </c>
      <c r="D376" s="207">
        <v>120647</v>
      </c>
      <c r="E376" s="254"/>
      <c r="F376" s="254"/>
      <c r="G376" s="207">
        <v>120647</v>
      </c>
      <c r="H376" s="40">
        <v>43274</v>
      </c>
      <c r="I376" s="40">
        <v>43301</v>
      </c>
      <c r="J376" s="207">
        <v>120647</v>
      </c>
      <c r="K376" s="7"/>
      <c r="L376" s="6"/>
      <c r="M376" s="6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</row>
    <row r="377" spans="1:62" s="38" customFormat="1" ht="33" customHeight="1" x14ac:dyDescent="0.25">
      <c r="A377" s="270"/>
      <c r="B377" s="326"/>
      <c r="C377" s="60" t="s">
        <v>270</v>
      </c>
      <c r="D377" s="182">
        <v>21349.02</v>
      </c>
      <c r="E377" s="180"/>
      <c r="F377" s="179"/>
      <c r="G377" s="46"/>
      <c r="H377" s="187"/>
      <c r="I377" s="186">
        <v>43384</v>
      </c>
      <c r="J377" s="182">
        <v>21349.02</v>
      </c>
      <c r="K377" s="6"/>
      <c r="L377" s="7"/>
      <c r="M377" s="7"/>
    </row>
    <row r="378" spans="1:62" ht="17.25" outlineLevel="1" thickBot="1" x14ac:dyDescent="0.3">
      <c r="A378" s="255" t="s">
        <v>10</v>
      </c>
      <c r="B378" s="225"/>
      <c r="C378" s="26"/>
      <c r="D378" s="20">
        <f>SUM(D375:D377)</f>
        <v>4257946.0199999996</v>
      </c>
      <c r="E378" s="100"/>
      <c r="F378" s="26"/>
      <c r="G378" s="31">
        <f>SUM(G375:G376)</f>
        <v>5307347</v>
      </c>
      <c r="H378" s="159"/>
      <c r="I378" s="19"/>
      <c r="J378" s="20">
        <f>SUM(J375:J377)</f>
        <v>3846484.48</v>
      </c>
      <c r="L378" s="7"/>
      <c r="M378" s="7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</row>
    <row r="379" spans="1:62" s="38" customFormat="1" ht="36" customHeight="1" x14ac:dyDescent="0.25">
      <c r="A379" s="268">
        <v>4</v>
      </c>
      <c r="B379" s="271" t="s">
        <v>65</v>
      </c>
      <c r="C379" s="60" t="s">
        <v>269</v>
      </c>
      <c r="D379" s="209">
        <v>220840</v>
      </c>
      <c r="E379" s="253" t="s">
        <v>254</v>
      </c>
      <c r="F379" s="253" t="s">
        <v>247</v>
      </c>
      <c r="G379" s="46">
        <v>220840</v>
      </c>
      <c r="H379" s="187">
        <v>43274</v>
      </c>
      <c r="I379" s="210">
        <v>43301</v>
      </c>
      <c r="J379" s="209">
        <v>220840</v>
      </c>
      <c r="K379" s="6"/>
      <c r="L379" s="7"/>
      <c r="M379" s="7"/>
    </row>
    <row r="380" spans="1:62" s="38" customFormat="1" ht="35.25" customHeight="1" x14ac:dyDescent="0.25">
      <c r="A380" s="269"/>
      <c r="B380" s="272"/>
      <c r="C380" s="60" t="s">
        <v>270</v>
      </c>
      <c r="D380" s="209">
        <v>62835.8</v>
      </c>
      <c r="E380" s="258"/>
      <c r="F380" s="258"/>
      <c r="G380" s="46"/>
      <c r="H380" s="186"/>
      <c r="I380" s="210">
        <v>43388</v>
      </c>
      <c r="J380" s="209">
        <v>62835.8</v>
      </c>
      <c r="K380" s="6"/>
      <c r="L380" s="7"/>
      <c r="M380" s="7"/>
    </row>
    <row r="381" spans="1:62" ht="17.25" outlineLevel="1" thickBot="1" x14ac:dyDescent="0.3">
      <c r="A381" s="255" t="s">
        <v>10</v>
      </c>
      <c r="B381" s="225"/>
      <c r="C381" s="26"/>
      <c r="D381" s="20">
        <f>SUM(D379:D380)</f>
        <v>283675.8</v>
      </c>
      <c r="E381" s="17"/>
      <c r="F381" s="17"/>
      <c r="G381" s="31">
        <f>SUM(G379:G380)</f>
        <v>220840</v>
      </c>
      <c r="H381" s="17"/>
      <c r="I381" s="19"/>
      <c r="J381" s="20">
        <f>SUM(J379:J380)</f>
        <v>283675.8</v>
      </c>
      <c r="L381" s="7"/>
      <c r="M381" s="7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</row>
    <row r="382" spans="1:62" s="38" customFormat="1" ht="16.5" x14ac:dyDescent="0.25">
      <c r="A382" s="268">
        <v>5</v>
      </c>
      <c r="B382" s="271" t="s">
        <v>137</v>
      </c>
      <c r="C382" s="61" t="s">
        <v>5</v>
      </c>
      <c r="D382" s="59">
        <v>717190</v>
      </c>
      <c r="E382" s="253" t="s">
        <v>254</v>
      </c>
      <c r="F382" s="253" t="s">
        <v>247</v>
      </c>
      <c r="G382" s="237">
        <v>12413690</v>
      </c>
      <c r="H382" s="238">
        <v>43452</v>
      </c>
      <c r="I382" s="62">
        <v>43454</v>
      </c>
      <c r="J382" s="59">
        <v>703520.72</v>
      </c>
      <c r="K382" s="6"/>
      <c r="L382" s="7"/>
      <c r="M382" s="7"/>
    </row>
    <row r="383" spans="1:62" s="38" customFormat="1" ht="16.5" x14ac:dyDescent="0.25">
      <c r="A383" s="269"/>
      <c r="B383" s="272"/>
      <c r="C383" s="216" t="s">
        <v>2</v>
      </c>
      <c r="D383" s="207">
        <v>2736850</v>
      </c>
      <c r="E383" s="258"/>
      <c r="F383" s="258"/>
      <c r="G383" s="231"/>
      <c r="H383" s="234"/>
      <c r="I383" s="40">
        <v>43454</v>
      </c>
      <c r="J383" s="207">
        <v>2081330.02</v>
      </c>
      <c r="K383" s="6"/>
      <c r="L383" s="7"/>
      <c r="M383" s="7"/>
    </row>
    <row r="384" spans="1:62" s="38" customFormat="1" ht="24" customHeight="1" x14ac:dyDescent="0.25">
      <c r="A384" s="269"/>
      <c r="B384" s="272"/>
      <c r="C384" s="216" t="s">
        <v>3</v>
      </c>
      <c r="D384" s="207">
        <v>299020</v>
      </c>
      <c r="E384" s="258"/>
      <c r="F384" s="258"/>
      <c r="G384" s="231"/>
      <c r="H384" s="234"/>
      <c r="I384" s="40">
        <v>43454</v>
      </c>
      <c r="J384" s="207">
        <v>318716.82</v>
      </c>
      <c r="K384" s="6"/>
      <c r="L384" s="7"/>
      <c r="M384" s="7"/>
    </row>
    <row r="385" spans="1:62" s="38" customFormat="1" ht="18" customHeight="1" x14ac:dyDescent="0.25">
      <c r="A385" s="269"/>
      <c r="B385" s="272"/>
      <c r="C385" s="216" t="s">
        <v>8</v>
      </c>
      <c r="D385" s="207">
        <v>5381350</v>
      </c>
      <c r="E385" s="258"/>
      <c r="F385" s="258"/>
      <c r="G385" s="240"/>
      <c r="H385" s="241"/>
      <c r="I385" s="40"/>
      <c r="J385" s="207"/>
      <c r="K385" s="6"/>
      <c r="L385" s="7"/>
      <c r="M385" s="7"/>
    </row>
    <row r="386" spans="1:62" s="38" customFormat="1" ht="16.5" x14ac:dyDescent="0.25">
      <c r="A386" s="269"/>
      <c r="B386" s="272"/>
      <c r="C386" s="60" t="s">
        <v>269</v>
      </c>
      <c r="D386" s="209">
        <v>406244</v>
      </c>
      <c r="E386" s="258"/>
      <c r="F386" s="258"/>
      <c r="G386" s="46">
        <v>406244</v>
      </c>
      <c r="H386" s="40">
        <v>43274</v>
      </c>
      <c r="I386" s="210">
        <v>43301</v>
      </c>
      <c r="J386" s="209">
        <v>406244</v>
      </c>
      <c r="K386" s="6"/>
      <c r="L386" s="6"/>
      <c r="M386" s="6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</row>
    <row r="387" spans="1:62" s="38" customFormat="1" ht="37.5" customHeight="1" x14ac:dyDescent="0.25">
      <c r="A387" s="270"/>
      <c r="B387" s="273"/>
      <c r="C387" s="60" t="s">
        <v>270</v>
      </c>
      <c r="D387" s="209">
        <v>84826.61</v>
      </c>
      <c r="E387" s="179"/>
      <c r="F387" s="179"/>
      <c r="G387" s="46"/>
      <c r="H387" s="186"/>
      <c r="I387" s="210">
        <v>43390</v>
      </c>
      <c r="J387" s="209">
        <v>84826.61</v>
      </c>
      <c r="K387" s="6"/>
      <c r="L387" s="7"/>
      <c r="M387" s="7"/>
    </row>
    <row r="388" spans="1:62" ht="17.25" outlineLevel="1" thickBot="1" x14ac:dyDescent="0.3">
      <c r="A388" s="255" t="s">
        <v>10</v>
      </c>
      <c r="B388" s="257"/>
      <c r="C388" s="26"/>
      <c r="D388" s="20">
        <f>SUM(D382:D387)</f>
        <v>9625480.6099999994</v>
      </c>
      <c r="E388" s="26"/>
      <c r="F388" s="26"/>
      <c r="G388" s="31">
        <f>SUM(G382:G386)</f>
        <v>12819934</v>
      </c>
      <c r="H388" s="26"/>
      <c r="I388" s="28"/>
      <c r="J388" s="20">
        <f>SUM(J382:J387)</f>
        <v>3594638.17</v>
      </c>
      <c r="L388" s="7"/>
      <c r="M388" s="7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</row>
    <row r="389" spans="1:62" s="38" customFormat="1" ht="33" customHeight="1" x14ac:dyDescent="0.25">
      <c r="A389" s="218">
        <v>6</v>
      </c>
      <c r="B389" s="154" t="s">
        <v>66</v>
      </c>
      <c r="C389" s="60" t="s">
        <v>269</v>
      </c>
      <c r="D389" s="209">
        <v>16246.71</v>
      </c>
      <c r="E389" s="178" t="s">
        <v>254</v>
      </c>
      <c r="F389" s="178" t="s">
        <v>247</v>
      </c>
      <c r="G389" s="207">
        <v>210803</v>
      </c>
      <c r="H389" s="40">
        <v>43274</v>
      </c>
      <c r="I389" s="210">
        <v>43301</v>
      </c>
      <c r="J389" s="209">
        <v>16246.71</v>
      </c>
      <c r="K389" s="6"/>
      <c r="L389" s="7"/>
      <c r="M389" s="7"/>
    </row>
    <row r="390" spans="1:62" ht="17.25" customHeight="1" outlineLevel="1" thickBot="1" x14ac:dyDescent="0.3">
      <c r="A390" s="313" t="s">
        <v>10</v>
      </c>
      <c r="B390" s="314"/>
      <c r="C390" s="26"/>
      <c r="D390" s="20">
        <f>SUM(D389:D389)</f>
        <v>16246.71</v>
      </c>
      <c r="E390" s="26"/>
      <c r="F390" s="26"/>
      <c r="G390" s="31">
        <f>SUM(G389:G389)</f>
        <v>210803</v>
      </c>
      <c r="H390" s="26"/>
      <c r="I390" s="28"/>
      <c r="J390" s="20">
        <f>SUM(J389:J389)</f>
        <v>16246.71</v>
      </c>
    </row>
    <row r="391" spans="1:62" ht="16.5" outlineLevel="1" x14ac:dyDescent="0.25">
      <c r="A391" s="305">
        <v>7</v>
      </c>
      <c r="B391" s="393" t="s">
        <v>297</v>
      </c>
      <c r="C391" s="60" t="s">
        <v>269</v>
      </c>
      <c r="D391" s="207">
        <v>238980.85628375801</v>
      </c>
      <c r="E391" s="216"/>
      <c r="F391" s="216"/>
      <c r="G391" s="104"/>
      <c r="H391" s="216"/>
      <c r="I391" s="16"/>
      <c r="J391" s="104"/>
    </row>
    <row r="392" spans="1:62" ht="17.25" customHeight="1" outlineLevel="1" x14ac:dyDescent="0.25">
      <c r="A392" s="388"/>
      <c r="B392" s="365"/>
      <c r="C392" s="60" t="s">
        <v>270</v>
      </c>
      <c r="D392" s="207">
        <v>25244.427845518701</v>
      </c>
      <c r="E392" s="216"/>
      <c r="F392" s="216"/>
      <c r="G392" s="104"/>
      <c r="H392" s="216"/>
      <c r="I392" s="16"/>
      <c r="J392" s="207">
        <v>10000</v>
      </c>
    </row>
    <row r="393" spans="1:62" ht="17.25" customHeight="1" outlineLevel="1" thickBot="1" x14ac:dyDescent="0.3">
      <c r="A393" s="313" t="s">
        <v>10</v>
      </c>
      <c r="B393" s="314"/>
      <c r="C393" s="26"/>
      <c r="D393" s="20">
        <f>SUM(D391:D392)</f>
        <v>264225.2841292767</v>
      </c>
      <c r="E393" s="26"/>
      <c r="F393" s="26"/>
      <c r="G393" s="20">
        <f>SUM(G391:G392)</f>
        <v>0</v>
      </c>
      <c r="H393" s="26"/>
      <c r="I393" s="28"/>
      <c r="J393" s="20">
        <f>J391+J392</f>
        <v>10000</v>
      </c>
    </row>
    <row r="394" spans="1:62" ht="33" outlineLevel="1" x14ac:dyDescent="0.25">
      <c r="A394" s="170">
        <v>8</v>
      </c>
      <c r="B394" s="170" t="s">
        <v>298</v>
      </c>
      <c r="C394" s="60" t="s">
        <v>269</v>
      </c>
      <c r="D394" s="207">
        <v>325432.2</v>
      </c>
      <c r="E394" s="216" t="s">
        <v>399</v>
      </c>
      <c r="F394" s="216" t="s">
        <v>188</v>
      </c>
      <c r="G394" s="207">
        <v>325432.2</v>
      </c>
      <c r="H394" s="40">
        <v>43329</v>
      </c>
      <c r="I394" s="40">
        <v>43329</v>
      </c>
      <c r="J394" s="207">
        <v>325432.2</v>
      </c>
    </row>
    <row r="395" spans="1:62" ht="17.25" customHeight="1" outlineLevel="1" thickBot="1" x14ac:dyDescent="0.3">
      <c r="A395" s="313" t="s">
        <v>10</v>
      </c>
      <c r="B395" s="314"/>
      <c r="C395" s="216"/>
      <c r="D395" s="104">
        <f>SUM(D394:D394)</f>
        <v>325432.2</v>
      </c>
      <c r="E395" s="216"/>
      <c r="F395" s="216"/>
      <c r="G395" s="104">
        <f>G394</f>
        <v>325432.2</v>
      </c>
      <c r="H395" s="216"/>
      <c r="I395" s="16"/>
      <c r="J395" s="104">
        <f t="shared" ref="J395" si="8">J394</f>
        <v>325432.2</v>
      </c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</row>
    <row r="396" spans="1:62" s="4" customFormat="1" ht="19.5" customHeight="1" outlineLevel="1" x14ac:dyDescent="0.25">
      <c r="A396" s="88"/>
      <c r="B396" s="290" t="s">
        <v>124</v>
      </c>
      <c r="C396" s="291"/>
      <c r="D396" s="188">
        <v>848481.03511017503</v>
      </c>
      <c r="E396" s="222"/>
      <c r="F396" s="181"/>
      <c r="G396" s="188">
        <f>SUM(G397:G401)</f>
        <v>1117630.94</v>
      </c>
      <c r="H396" s="185"/>
      <c r="I396" s="128"/>
      <c r="J396" s="188">
        <f>J397+J398+J399+J400+J401</f>
        <v>753299.60000000009</v>
      </c>
      <c r="K396" s="6"/>
      <c r="L396" s="6"/>
      <c r="M396" s="6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</row>
    <row r="397" spans="1:62" s="4" customFormat="1" ht="34.5" customHeight="1" outlineLevel="1" x14ac:dyDescent="0.25">
      <c r="A397" s="144">
        <v>1</v>
      </c>
      <c r="B397" s="130" t="s">
        <v>537</v>
      </c>
      <c r="C397" s="130" t="s">
        <v>269</v>
      </c>
      <c r="D397" s="60"/>
      <c r="E397" s="227" t="s">
        <v>536</v>
      </c>
      <c r="F397" s="230" t="s">
        <v>390</v>
      </c>
      <c r="G397" s="60">
        <v>298337.74</v>
      </c>
      <c r="H397" s="233">
        <v>43397</v>
      </c>
      <c r="I397" s="40">
        <v>43460</v>
      </c>
      <c r="J397" s="60">
        <v>252828.59</v>
      </c>
      <c r="K397" s="6"/>
      <c r="L397" s="6"/>
      <c r="M397" s="6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</row>
    <row r="398" spans="1:62" s="4" customFormat="1" ht="33.75" customHeight="1" outlineLevel="1" x14ac:dyDescent="0.25">
      <c r="A398" s="144">
        <v>2</v>
      </c>
      <c r="B398" s="130" t="s">
        <v>538</v>
      </c>
      <c r="C398" s="130" t="s">
        <v>269</v>
      </c>
      <c r="D398" s="60"/>
      <c r="E398" s="228"/>
      <c r="F398" s="231"/>
      <c r="G398" s="60">
        <v>111882.96</v>
      </c>
      <c r="H398" s="234"/>
      <c r="I398" s="40">
        <v>43460</v>
      </c>
      <c r="J398" s="60">
        <v>24916.43</v>
      </c>
      <c r="K398" s="6"/>
      <c r="L398" s="6"/>
      <c r="M398" s="6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</row>
    <row r="399" spans="1:62" s="4" customFormat="1" ht="33.75" customHeight="1" outlineLevel="1" x14ac:dyDescent="0.25">
      <c r="A399" s="144">
        <v>3</v>
      </c>
      <c r="B399" s="130" t="s">
        <v>539</v>
      </c>
      <c r="C399" s="130" t="s">
        <v>269</v>
      </c>
      <c r="D399" s="60"/>
      <c r="E399" s="228"/>
      <c r="F399" s="231"/>
      <c r="G399" s="60">
        <v>215452.41</v>
      </c>
      <c r="H399" s="234"/>
      <c r="I399" s="40">
        <v>43460</v>
      </c>
      <c r="J399" s="60">
        <v>182586.79</v>
      </c>
      <c r="K399" s="6"/>
      <c r="L399" s="6"/>
      <c r="M399" s="6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</row>
    <row r="400" spans="1:62" s="4" customFormat="1" ht="37.5" customHeight="1" outlineLevel="1" x14ac:dyDescent="0.25">
      <c r="A400" s="144">
        <v>4</v>
      </c>
      <c r="B400" s="130" t="s">
        <v>540</v>
      </c>
      <c r="C400" s="130" t="s">
        <v>269</v>
      </c>
      <c r="D400" s="60"/>
      <c r="E400" s="228"/>
      <c r="F400" s="231"/>
      <c r="G400" s="60">
        <v>157216.75</v>
      </c>
      <c r="H400" s="234"/>
      <c r="I400" s="40">
        <v>43460</v>
      </c>
      <c r="J400" s="60">
        <v>9288.91</v>
      </c>
      <c r="K400" s="6"/>
      <c r="L400" s="6"/>
      <c r="M400" s="6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</row>
    <row r="401" spans="1:62" s="4" customFormat="1" ht="37.5" customHeight="1" outlineLevel="1" x14ac:dyDescent="0.25">
      <c r="A401" s="144">
        <v>5</v>
      </c>
      <c r="B401" s="130" t="s">
        <v>541</v>
      </c>
      <c r="C401" s="130" t="s">
        <v>269</v>
      </c>
      <c r="D401" s="60"/>
      <c r="E401" s="239"/>
      <c r="F401" s="240"/>
      <c r="G401" s="60">
        <v>334741.08</v>
      </c>
      <c r="H401" s="241"/>
      <c r="I401" s="40">
        <v>43460</v>
      </c>
      <c r="J401" s="60">
        <v>283678.88</v>
      </c>
      <c r="K401" s="6"/>
      <c r="L401" s="6"/>
      <c r="M401" s="6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</row>
    <row r="402" spans="1:62" s="1" customFormat="1" ht="42.75" customHeight="1" outlineLevel="1" x14ac:dyDescent="0.25">
      <c r="A402" s="388" t="s">
        <v>125</v>
      </c>
      <c r="B402" s="388"/>
      <c r="C402" s="252"/>
      <c r="D402" s="189">
        <v>600000</v>
      </c>
      <c r="E402" s="217"/>
      <c r="F402" s="182"/>
      <c r="G402" s="189"/>
      <c r="H402" s="186"/>
      <c r="I402" s="57"/>
      <c r="J402" s="189">
        <f>J403+J404+J405</f>
        <v>30000</v>
      </c>
      <c r="K402" s="6"/>
      <c r="L402" s="7"/>
      <c r="M402" s="7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8"/>
      <c r="BI402" s="38"/>
      <c r="BJ402" s="38"/>
    </row>
    <row r="403" spans="1:62" s="1" customFormat="1" ht="16.5" outlineLevel="1" x14ac:dyDescent="0.25">
      <c r="A403" s="193">
        <v>1</v>
      </c>
      <c r="B403" s="193" t="s">
        <v>298</v>
      </c>
      <c r="C403" s="193"/>
      <c r="D403" s="154"/>
      <c r="E403" s="49"/>
      <c r="F403" s="207"/>
      <c r="G403" s="154"/>
      <c r="H403" s="40"/>
      <c r="I403" s="16"/>
      <c r="J403" s="60">
        <v>10000</v>
      </c>
      <c r="K403" s="6"/>
      <c r="L403" s="7"/>
      <c r="M403" s="7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</row>
    <row r="404" spans="1:62" s="1" customFormat="1" ht="16.5" outlineLevel="1" x14ac:dyDescent="0.25">
      <c r="A404" s="193">
        <v>2</v>
      </c>
      <c r="B404" s="193" t="s">
        <v>653</v>
      </c>
      <c r="C404" s="193"/>
      <c r="D404" s="154"/>
      <c r="E404" s="49"/>
      <c r="F404" s="207"/>
      <c r="G404" s="154"/>
      <c r="H404" s="40"/>
      <c r="I404" s="16"/>
      <c r="J404" s="60">
        <v>10000</v>
      </c>
      <c r="K404" s="6"/>
      <c r="L404" s="7"/>
      <c r="M404" s="7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  <c r="BG404" s="38"/>
      <c r="BH404" s="38"/>
      <c r="BI404" s="38"/>
      <c r="BJ404" s="38"/>
    </row>
    <row r="405" spans="1:62" s="1" customFormat="1" ht="16.5" outlineLevel="1" x14ac:dyDescent="0.25">
      <c r="A405" s="193">
        <v>3</v>
      </c>
      <c r="B405" s="193" t="s">
        <v>654</v>
      </c>
      <c r="C405" s="193"/>
      <c r="D405" s="154"/>
      <c r="E405" s="49"/>
      <c r="F405" s="207"/>
      <c r="G405" s="154"/>
      <c r="H405" s="40"/>
      <c r="I405" s="16"/>
      <c r="J405" s="60">
        <v>10000</v>
      </c>
      <c r="K405" s="6"/>
      <c r="L405" s="7"/>
      <c r="M405" s="7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</row>
    <row r="406" spans="1:62" ht="17.25" customHeight="1" outlineLevel="1" thickBot="1" x14ac:dyDescent="0.3">
      <c r="A406" s="297" t="s">
        <v>11</v>
      </c>
      <c r="B406" s="399"/>
      <c r="C406" s="179"/>
      <c r="D406" s="73">
        <f>D369+D374+D378+D381+D388+D390+D396+D402+D393+D395</f>
        <v>24371370.369239453</v>
      </c>
      <c r="E406" s="73">
        <f>E369+E378+E381+E388+E390+E396</f>
        <v>0</v>
      </c>
      <c r="F406" s="73">
        <f>F369+F378+F381+F388+F390+F396</f>
        <v>0</v>
      </c>
      <c r="G406" s="73">
        <f>G369+G374+G378+G381+G388+G390+G395+G396+G402</f>
        <v>32580050.140000001</v>
      </c>
      <c r="H406" s="73">
        <f>H369+H378+H381+H388+H390+H396</f>
        <v>0</v>
      </c>
      <c r="I406" s="73">
        <f>I369+I378+I381+I388+I390+I396</f>
        <v>0</v>
      </c>
      <c r="J406" s="73">
        <f>J369+J378+J381+J388+J390+J396+J374+J395+J393+J402</f>
        <v>10238672.909999998</v>
      </c>
      <c r="L406" s="7"/>
      <c r="M406" s="7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</row>
    <row r="407" spans="1:62" s="38" customFormat="1" ht="24.75" customHeight="1" thickBot="1" x14ac:dyDescent="0.3">
      <c r="A407" s="304" t="s">
        <v>20</v>
      </c>
      <c r="B407" s="226"/>
      <c r="C407" s="226"/>
      <c r="D407" s="226"/>
      <c r="E407" s="226"/>
      <c r="F407" s="226"/>
      <c r="G407" s="226"/>
      <c r="H407" s="226"/>
      <c r="I407" s="226"/>
      <c r="J407" s="226"/>
      <c r="K407" s="6"/>
      <c r="L407" s="6"/>
      <c r="M407" s="6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</row>
    <row r="408" spans="1:62" s="38" customFormat="1" ht="41.25" customHeight="1" x14ac:dyDescent="0.25">
      <c r="A408" s="121">
        <v>1</v>
      </c>
      <c r="B408" s="391" t="s">
        <v>138</v>
      </c>
      <c r="C408" s="61" t="s">
        <v>8</v>
      </c>
      <c r="D408" s="59">
        <v>24760905.899999999</v>
      </c>
      <c r="E408" s="61" t="s">
        <v>378</v>
      </c>
      <c r="F408" s="61" t="s">
        <v>218</v>
      </c>
      <c r="G408" s="64">
        <v>20634088.25</v>
      </c>
      <c r="H408" s="62">
        <v>43374</v>
      </c>
      <c r="I408" s="62">
        <v>43453</v>
      </c>
      <c r="J408" s="59">
        <v>21741050.419999998</v>
      </c>
      <c r="K408" s="6"/>
      <c r="L408" s="7"/>
      <c r="M408" s="7"/>
    </row>
    <row r="409" spans="1:62" ht="17.25" outlineLevel="1" thickBot="1" x14ac:dyDescent="0.3">
      <c r="A409" s="255" t="s">
        <v>10</v>
      </c>
      <c r="B409" s="225"/>
      <c r="C409" s="26"/>
      <c r="D409" s="20">
        <f>SUM(D408:D408)</f>
        <v>24760905.899999999</v>
      </c>
      <c r="E409" s="26"/>
      <c r="F409" s="26"/>
      <c r="G409" s="31">
        <f>SUM(G408:G408)</f>
        <v>20634088.25</v>
      </c>
      <c r="H409" s="26"/>
      <c r="I409" s="19"/>
      <c r="J409" s="20">
        <f>SUM(J408:J408)</f>
        <v>21741050.419999998</v>
      </c>
      <c r="K409" s="7"/>
    </row>
    <row r="410" spans="1:62" s="38" customFormat="1" ht="43.5" customHeight="1" x14ac:dyDescent="0.25">
      <c r="A410" s="177">
        <v>2</v>
      </c>
      <c r="B410" s="184" t="s">
        <v>41</v>
      </c>
      <c r="C410" s="180" t="s">
        <v>2</v>
      </c>
      <c r="D410" s="183">
        <v>11101149.720000001</v>
      </c>
      <c r="E410" s="179" t="s">
        <v>240</v>
      </c>
      <c r="F410" s="179" t="s">
        <v>241</v>
      </c>
      <c r="G410" s="182">
        <v>14899626.92</v>
      </c>
      <c r="H410" s="186">
        <v>43320</v>
      </c>
      <c r="I410" s="185">
        <v>43356</v>
      </c>
      <c r="J410" s="183">
        <v>11101149.720000001</v>
      </c>
      <c r="K410" s="7"/>
      <c r="L410" s="7"/>
      <c r="M410" s="7"/>
    </row>
    <row r="411" spans="1:62" ht="17.25" outlineLevel="1" thickBot="1" x14ac:dyDescent="0.3">
      <c r="A411" s="256" t="s">
        <v>10</v>
      </c>
      <c r="B411" s="257"/>
      <c r="C411" s="122"/>
      <c r="D411" s="56">
        <f>SUM(D410:D410)</f>
        <v>11101149.720000001</v>
      </c>
      <c r="E411" s="24"/>
      <c r="F411" s="24"/>
      <c r="G411" s="75">
        <f>SUM(G410:G410)</f>
        <v>14899626.92</v>
      </c>
      <c r="H411" s="24"/>
      <c r="I411" s="30"/>
      <c r="J411" s="56">
        <f>SUM(J410:J410)</f>
        <v>11101149.720000001</v>
      </c>
    </row>
    <row r="412" spans="1:62" s="38" customFormat="1" ht="33.75" customHeight="1" x14ac:dyDescent="0.25">
      <c r="A412" s="121">
        <v>3</v>
      </c>
      <c r="B412" s="391" t="s">
        <v>68</v>
      </c>
      <c r="C412" s="61" t="s">
        <v>8</v>
      </c>
      <c r="D412" s="59">
        <v>7348468.8799999999</v>
      </c>
      <c r="E412" s="61" t="s">
        <v>378</v>
      </c>
      <c r="F412" s="61" t="s">
        <v>218</v>
      </c>
      <c r="G412" s="64">
        <v>8181117</v>
      </c>
      <c r="H412" s="62">
        <v>43359</v>
      </c>
      <c r="I412" s="62">
        <v>43374</v>
      </c>
      <c r="J412" s="59">
        <v>7348468.8799999999</v>
      </c>
      <c r="K412" s="6"/>
      <c r="L412" s="7"/>
      <c r="M412" s="7"/>
    </row>
    <row r="413" spans="1:62" ht="17.25" outlineLevel="1" thickBot="1" x14ac:dyDescent="0.3">
      <c r="A413" s="255" t="s">
        <v>10</v>
      </c>
      <c r="B413" s="225"/>
      <c r="C413" s="26"/>
      <c r="D413" s="20">
        <f>SUM(D412:D412)</f>
        <v>7348468.8799999999</v>
      </c>
      <c r="E413" s="26"/>
      <c r="F413" s="26"/>
      <c r="G413" s="31">
        <f>SUM(G412:G412)</f>
        <v>8181117</v>
      </c>
      <c r="H413" s="26"/>
      <c r="I413" s="28"/>
      <c r="J413" s="20">
        <f>SUM(J412:J412)</f>
        <v>7348468.8799999999</v>
      </c>
    </row>
    <row r="414" spans="1:62" s="38" customFormat="1" ht="46.5" customHeight="1" x14ac:dyDescent="0.25">
      <c r="A414" s="121">
        <v>4</v>
      </c>
      <c r="B414" s="391" t="s">
        <v>69</v>
      </c>
      <c r="C414" s="61" t="s">
        <v>8</v>
      </c>
      <c r="D414" s="59">
        <v>5302353.5999999996</v>
      </c>
      <c r="E414" s="61" t="s">
        <v>378</v>
      </c>
      <c r="F414" s="61" t="s">
        <v>218</v>
      </c>
      <c r="G414" s="64">
        <v>5846130.3499999996</v>
      </c>
      <c r="H414" s="62">
        <v>43374</v>
      </c>
      <c r="I414" s="62">
        <v>43374</v>
      </c>
      <c r="J414" s="59">
        <v>5302353.5999999996</v>
      </c>
      <c r="K414" s="6"/>
      <c r="L414" s="6"/>
      <c r="M414" s="6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</row>
    <row r="415" spans="1:62" ht="17.25" outlineLevel="1" thickBot="1" x14ac:dyDescent="0.3">
      <c r="A415" s="255" t="s">
        <v>10</v>
      </c>
      <c r="B415" s="225"/>
      <c r="C415" s="26"/>
      <c r="D415" s="20">
        <f>SUM(D414:D414)</f>
        <v>5302353.5999999996</v>
      </c>
      <c r="E415" s="26"/>
      <c r="F415" s="26"/>
      <c r="G415" s="20">
        <f>SUM(G414:G414)</f>
        <v>5846130.3499999996</v>
      </c>
      <c r="H415" s="26"/>
      <c r="I415" s="19"/>
      <c r="J415" s="20">
        <f>SUM(J414:J414)</f>
        <v>5302353.5999999996</v>
      </c>
    </row>
    <row r="416" spans="1:62" ht="16.5" outlineLevel="1" x14ac:dyDescent="0.25">
      <c r="A416" s="306">
        <v>5</v>
      </c>
      <c r="B416" s="315" t="s">
        <v>70</v>
      </c>
      <c r="C416" s="216" t="s">
        <v>3</v>
      </c>
      <c r="D416" s="207">
        <v>262971.26</v>
      </c>
      <c r="E416" s="258" t="s">
        <v>242</v>
      </c>
      <c r="F416" s="258" t="s">
        <v>243</v>
      </c>
      <c r="G416" s="183">
        <v>269008.1989909166</v>
      </c>
      <c r="H416" s="187">
        <v>43285</v>
      </c>
      <c r="I416" s="62">
        <v>43283</v>
      </c>
      <c r="J416" s="59">
        <v>262971.26</v>
      </c>
    </row>
    <row r="417" spans="1:62" ht="16.5" outlineLevel="1" x14ac:dyDescent="0.25">
      <c r="A417" s="306"/>
      <c r="B417" s="315"/>
      <c r="C417" s="216" t="s">
        <v>4</v>
      </c>
      <c r="D417" s="207">
        <v>335463.38</v>
      </c>
      <c r="E417" s="258"/>
      <c r="F417" s="258"/>
      <c r="G417" s="207">
        <v>301754.265768082</v>
      </c>
      <c r="H417" s="40">
        <v>43285</v>
      </c>
      <c r="I417" s="187">
        <v>43294</v>
      </c>
      <c r="J417" s="183">
        <v>335463.38</v>
      </c>
    </row>
    <row r="418" spans="1:62" ht="16.5" outlineLevel="1" x14ac:dyDescent="0.25">
      <c r="A418" s="306"/>
      <c r="B418" s="315"/>
      <c r="C418" s="216" t="s">
        <v>9</v>
      </c>
      <c r="D418" s="207">
        <v>545606.04</v>
      </c>
      <c r="E418" s="258"/>
      <c r="F418" s="258"/>
      <c r="G418" s="207">
        <v>575560.25524100149</v>
      </c>
      <c r="H418" s="40">
        <v>43295</v>
      </c>
      <c r="I418" s="40">
        <v>43283</v>
      </c>
      <c r="J418" s="207">
        <v>545606.04</v>
      </c>
      <c r="L418" s="7"/>
      <c r="M418" s="7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</row>
    <row r="419" spans="1:62" ht="17.25" outlineLevel="1" thickBot="1" x14ac:dyDescent="0.3">
      <c r="A419" s="255" t="s">
        <v>10</v>
      </c>
      <c r="B419" s="225"/>
      <c r="C419" s="26"/>
      <c r="D419" s="20">
        <f>SUM(D416:D418)</f>
        <v>1144040.6800000002</v>
      </c>
      <c r="E419" s="26"/>
      <c r="F419" s="26"/>
      <c r="G419" s="31">
        <f>SUM(G416:G418)</f>
        <v>1146322.7200000002</v>
      </c>
      <c r="H419" s="26"/>
      <c r="I419" s="19"/>
      <c r="J419" s="20">
        <f>SUM(J416:J418)</f>
        <v>1144040.6800000002</v>
      </c>
      <c r="L419" s="7"/>
      <c r="M419" s="7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8"/>
    </row>
    <row r="420" spans="1:62" s="38" customFormat="1" ht="38.25" customHeight="1" x14ac:dyDescent="0.25">
      <c r="A420" s="268">
        <v>6</v>
      </c>
      <c r="B420" s="271" t="s">
        <v>139</v>
      </c>
      <c r="C420" s="61" t="s">
        <v>7</v>
      </c>
      <c r="D420" s="59">
        <v>3106469.68</v>
      </c>
      <c r="E420" s="253" t="s">
        <v>418</v>
      </c>
      <c r="F420" s="253" t="s">
        <v>419</v>
      </c>
      <c r="G420" s="64">
        <v>3552060.37</v>
      </c>
      <c r="H420" s="62"/>
      <c r="I420" s="62">
        <v>43374</v>
      </c>
      <c r="J420" s="59">
        <v>3106469.68</v>
      </c>
      <c r="K420" s="6"/>
      <c r="L420" s="7"/>
      <c r="M420" s="7"/>
    </row>
    <row r="421" spans="1:62" s="38" customFormat="1" ht="38.25" customHeight="1" x14ac:dyDescent="0.25">
      <c r="A421" s="269"/>
      <c r="B421" s="272"/>
      <c r="C421" s="216" t="s">
        <v>8</v>
      </c>
      <c r="D421" s="207">
        <v>10124283.83</v>
      </c>
      <c r="E421" s="254"/>
      <c r="F421" s="254"/>
      <c r="G421" s="207">
        <v>8436903.1899999995</v>
      </c>
      <c r="H421" s="40"/>
      <c r="I421" s="400">
        <v>43419</v>
      </c>
      <c r="J421" s="207">
        <v>6989468.8200000003</v>
      </c>
      <c r="K421" s="6"/>
      <c r="L421" s="7"/>
      <c r="M421" s="7"/>
    </row>
    <row r="422" spans="1:62" s="38" customFormat="1" ht="33" x14ac:dyDescent="0.25">
      <c r="A422" s="269"/>
      <c r="B422" s="272"/>
      <c r="C422" s="60" t="s">
        <v>269</v>
      </c>
      <c r="D422" s="209">
        <v>141377</v>
      </c>
      <c r="E422" s="122" t="s">
        <v>400</v>
      </c>
      <c r="F422" s="122" t="s">
        <v>390</v>
      </c>
      <c r="G422" s="80">
        <v>166824.85999999999</v>
      </c>
      <c r="H422" s="210">
        <v>43235</v>
      </c>
      <c r="I422" s="401">
        <v>43294</v>
      </c>
      <c r="J422" s="209">
        <v>141377</v>
      </c>
      <c r="K422" s="6"/>
      <c r="L422" s="6"/>
      <c r="M422" s="6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</row>
    <row r="423" spans="1:62" s="38" customFormat="1" ht="16.5" x14ac:dyDescent="0.25">
      <c r="A423" s="270"/>
      <c r="B423" s="273"/>
      <c r="C423" s="60" t="s">
        <v>270</v>
      </c>
      <c r="D423" s="209">
        <v>20000</v>
      </c>
      <c r="E423" s="402"/>
      <c r="F423" s="122"/>
      <c r="G423" s="80">
        <v>20000</v>
      </c>
      <c r="H423" s="210"/>
      <c r="I423" s="401"/>
      <c r="J423" s="209">
        <v>20000</v>
      </c>
      <c r="K423" s="6"/>
      <c r="L423" s="7"/>
      <c r="M423" s="7"/>
    </row>
    <row r="424" spans="1:62" ht="17.25" outlineLevel="1" thickBot="1" x14ac:dyDescent="0.3">
      <c r="A424" s="256" t="s">
        <v>10</v>
      </c>
      <c r="B424" s="257"/>
      <c r="C424" s="122"/>
      <c r="D424" s="20">
        <f>SUM(D420:D423)</f>
        <v>13392130.51</v>
      </c>
      <c r="E424" s="122"/>
      <c r="F424" s="122"/>
      <c r="G424" s="31">
        <f>SUM(G420:G423)</f>
        <v>12175788.419999998</v>
      </c>
      <c r="H424" s="122"/>
      <c r="I424" s="106"/>
      <c r="J424" s="20">
        <f>SUM(J420:J423)</f>
        <v>10257315.5</v>
      </c>
    </row>
    <row r="425" spans="1:62" s="38" customFormat="1" ht="41.25" customHeight="1" x14ac:dyDescent="0.25">
      <c r="A425" s="121">
        <v>7</v>
      </c>
      <c r="B425" s="391" t="s">
        <v>42</v>
      </c>
      <c r="C425" s="61" t="s">
        <v>2</v>
      </c>
      <c r="D425" s="59">
        <v>2650255.2200000002</v>
      </c>
      <c r="E425" s="178" t="s">
        <v>244</v>
      </c>
      <c r="F425" s="61" t="s">
        <v>188</v>
      </c>
      <c r="G425" s="64">
        <v>2711341.0040990803</v>
      </c>
      <c r="H425" s="62">
        <v>43305</v>
      </c>
      <c r="I425" s="62">
        <v>43278</v>
      </c>
      <c r="J425" s="59">
        <v>2650255.2200000002</v>
      </c>
      <c r="K425" s="7"/>
      <c r="L425" s="7"/>
      <c r="M425" s="7"/>
    </row>
    <row r="426" spans="1:62" ht="17.25" outlineLevel="1" thickBot="1" x14ac:dyDescent="0.3">
      <c r="A426" s="255" t="s">
        <v>10</v>
      </c>
      <c r="B426" s="225"/>
      <c r="C426" s="26"/>
      <c r="D426" s="20">
        <f>SUM(D425:D425)</f>
        <v>2650255.2200000002</v>
      </c>
      <c r="E426" s="26"/>
      <c r="F426" s="26"/>
      <c r="G426" s="31">
        <f>SUM(G425:G425)</f>
        <v>2711341.0040990803</v>
      </c>
      <c r="H426" s="26"/>
      <c r="I426" s="28"/>
      <c r="J426" s="20">
        <f>SUM(J425:J425)</f>
        <v>2650255.2200000002</v>
      </c>
    </row>
    <row r="427" spans="1:62" s="38" customFormat="1" ht="35.25" customHeight="1" x14ac:dyDescent="0.25">
      <c r="A427" s="173">
        <v>8</v>
      </c>
      <c r="B427" s="170" t="s">
        <v>43</v>
      </c>
      <c r="C427" s="61" t="s">
        <v>2</v>
      </c>
      <c r="D427" s="59">
        <v>2453196.4</v>
      </c>
      <c r="E427" s="180" t="s">
        <v>244</v>
      </c>
      <c r="F427" s="61" t="s">
        <v>188</v>
      </c>
      <c r="G427" s="403">
        <v>3116611.4759009201</v>
      </c>
      <c r="H427" s="62">
        <v>43305</v>
      </c>
      <c r="I427" s="62">
        <v>43278</v>
      </c>
      <c r="J427" s="59">
        <v>2453196.4</v>
      </c>
      <c r="K427" s="6"/>
      <c r="L427" s="6"/>
      <c r="M427" s="6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</row>
    <row r="428" spans="1:62" ht="17.25" outlineLevel="1" thickBot="1" x14ac:dyDescent="0.3">
      <c r="A428" s="255" t="s">
        <v>10</v>
      </c>
      <c r="B428" s="225"/>
      <c r="C428" s="26"/>
      <c r="D428" s="20">
        <f>SUM(D427:D427)</f>
        <v>2453196.4</v>
      </c>
      <c r="E428" s="26"/>
      <c r="F428" s="26"/>
      <c r="G428" s="31">
        <f>SUM(G427:G427)</f>
        <v>3116611.4759009201</v>
      </c>
      <c r="H428" s="26"/>
      <c r="I428" s="28"/>
      <c r="J428" s="20">
        <f>SUM(J427:J427)</f>
        <v>2453196.4</v>
      </c>
    </row>
    <row r="429" spans="1:62" ht="48" customHeight="1" outlineLevel="1" x14ac:dyDescent="0.25">
      <c r="A429" s="251">
        <v>9</v>
      </c>
      <c r="B429" s="251" t="s">
        <v>309</v>
      </c>
      <c r="C429" s="61" t="s">
        <v>7</v>
      </c>
      <c r="D429" s="182">
        <v>6009091</v>
      </c>
      <c r="E429" s="179" t="s">
        <v>475</v>
      </c>
      <c r="F429" s="179" t="s">
        <v>419</v>
      </c>
      <c r="G429" s="113">
        <v>3984027.36</v>
      </c>
      <c r="H429" s="186">
        <v>43459</v>
      </c>
      <c r="I429" s="186">
        <v>43441</v>
      </c>
      <c r="J429" s="182">
        <v>2969225.63</v>
      </c>
    </row>
    <row r="430" spans="1:62" ht="33" outlineLevel="1" x14ac:dyDescent="0.25">
      <c r="A430" s="252"/>
      <c r="B430" s="252"/>
      <c r="C430" s="60" t="s">
        <v>269</v>
      </c>
      <c r="D430" s="207">
        <v>42287.27</v>
      </c>
      <c r="E430" s="216" t="s">
        <v>421</v>
      </c>
      <c r="F430" s="216" t="s">
        <v>390</v>
      </c>
      <c r="G430" s="207">
        <v>42287.27</v>
      </c>
      <c r="H430" s="216"/>
      <c r="I430" s="40">
        <v>43369</v>
      </c>
      <c r="J430" s="207">
        <v>42287.27</v>
      </c>
    </row>
    <row r="431" spans="1:62" ht="16.5" outlineLevel="1" x14ac:dyDescent="0.25">
      <c r="A431" s="321"/>
      <c r="B431" s="321"/>
      <c r="C431" s="60" t="s">
        <v>270</v>
      </c>
      <c r="D431" s="207">
        <v>17262.733747303198</v>
      </c>
      <c r="E431" s="216"/>
      <c r="F431" s="216"/>
      <c r="G431" s="104"/>
      <c r="H431" s="216"/>
      <c r="I431" s="16"/>
      <c r="J431" s="104"/>
    </row>
    <row r="432" spans="1:62" ht="17.25" outlineLevel="1" thickBot="1" x14ac:dyDescent="0.3">
      <c r="A432" s="255" t="s">
        <v>10</v>
      </c>
      <c r="B432" s="225"/>
      <c r="C432" s="26"/>
      <c r="D432" s="20">
        <f>SUM(D429:D431)</f>
        <v>6068641.003747303</v>
      </c>
      <c r="E432" s="26"/>
      <c r="F432" s="26"/>
      <c r="G432" s="20">
        <f>G429+G430+G431</f>
        <v>4026314.63</v>
      </c>
      <c r="H432" s="26"/>
      <c r="I432" s="28"/>
      <c r="J432" s="20">
        <f>J431+J430+J429</f>
        <v>3011512.9</v>
      </c>
    </row>
    <row r="433" spans="1:10" ht="51" customHeight="1" outlineLevel="1" x14ac:dyDescent="0.25">
      <c r="A433" s="271">
        <v>10</v>
      </c>
      <c r="B433" s="251" t="s">
        <v>310</v>
      </c>
      <c r="C433" s="61" t="s">
        <v>7</v>
      </c>
      <c r="D433" s="183">
        <v>6042783.54</v>
      </c>
      <c r="E433" s="180" t="s">
        <v>475</v>
      </c>
      <c r="F433" s="180" t="s">
        <v>419</v>
      </c>
      <c r="G433" s="195">
        <v>4006365.51</v>
      </c>
      <c r="H433" s="187">
        <v>43459</v>
      </c>
      <c r="I433" s="187">
        <v>43441</v>
      </c>
      <c r="J433" s="183">
        <v>2969225.6300000004</v>
      </c>
    </row>
    <row r="434" spans="1:10" ht="33" outlineLevel="1" x14ac:dyDescent="0.25">
      <c r="A434" s="272"/>
      <c r="B434" s="252"/>
      <c r="C434" s="60" t="s">
        <v>269</v>
      </c>
      <c r="D434" s="207">
        <v>35798.93</v>
      </c>
      <c r="E434" s="216" t="s">
        <v>421</v>
      </c>
      <c r="F434" s="216" t="s">
        <v>390</v>
      </c>
      <c r="G434" s="207">
        <v>35798.93</v>
      </c>
      <c r="H434" s="216"/>
      <c r="I434" s="40">
        <v>43369</v>
      </c>
      <c r="J434" s="207">
        <v>35798.93</v>
      </c>
    </row>
    <row r="435" spans="1:10" ht="16.5" outlineLevel="1" x14ac:dyDescent="0.25">
      <c r="A435" s="273"/>
      <c r="B435" s="321"/>
      <c r="C435" s="60" t="s">
        <v>270</v>
      </c>
      <c r="D435" s="207">
        <v>17262.733747303198</v>
      </c>
      <c r="E435" s="216"/>
      <c r="F435" s="216"/>
      <c r="G435" s="104"/>
      <c r="H435" s="216"/>
      <c r="I435" s="16"/>
      <c r="J435" s="104"/>
    </row>
    <row r="436" spans="1:10" ht="17.25" outlineLevel="1" thickBot="1" x14ac:dyDescent="0.3">
      <c r="A436" s="255" t="s">
        <v>10</v>
      </c>
      <c r="B436" s="225"/>
      <c r="C436" s="26"/>
      <c r="D436" s="20">
        <f>SUM(D433:D435)</f>
        <v>6095845.2037473032</v>
      </c>
      <c r="E436" s="26"/>
      <c r="F436" s="26"/>
      <c r="G436" s="20">
        <f>G435+G434+G433</f>
        <v>4042164.44</v>
      </c>
      <c r="H436" s="26"/>
      <c r="I436" s="28"/>
      <c r="J436" s="20">
        <f>J435+J434+J433</f>
        <v>3005024.5600000005</v>
      </c>
    </row>
    <row r="437" spans="1:10" ht="33" outlineLevel="1" x14ac:dyDescent="0.25">
      <c r="A437" s="271">
        <v>11</v>
      </c>
      <c r="B437" s="271" t="s">
        <v>311</v>
      </c>
      <c r="C437" s="61" t="s">
        <v>7</v>
      </c>
      <c r="D437" s="183">
        <v>12086175.77</v>
      </c>
      <c r="E437" s="180" t="s">
        <v>434</v>
      </c>
      <c r="F437" s="180" t="s">
        <v>416</v>
      </c>
      <c r="G437" s="183">
        <v>10071813.140000001</v>
      </c>
      <c r="H437" s="187">
        <v>43447</v>
      </c>
      <c r="I437" s="187">
        <v>43430</v>
      </c>
      <c r="J437" s="183">
        <v>9992168.4800000004</v>
      </c>
    </row>
    <row r="438" spans="1:10" ht="16.5" outlineLevel="1" x14ac:dyDescent="0.25">
      <c r="A438" s="272"/>
      <c r="B438" s="272"/>
      <c r="C438" s="60" t="s">
        <v>269</v>
      </c>
      <c r="D438" s="207">
        <v>395372.74017533398</v>
      </c>
      <c r="E438" s="216"/>
      <c r="F438" s="216"/>
      <c r="G438" s="104"/>
      <c r="H438" s="216"/>
      <c r="I438" s="16"/>
      <c r="J438" s="104"/>
    </row>
    <row r="439" spans="1:10" ht="16.5" outlineLevel="1" x14ac:dyDescent="0.25">
      <c r="A439" s="273"/>
      <c r="B439" s="273"/>
      <c r="C439" s="60" t="s">
        <v>270</v>
      </c>
      <c r="D439" s="207">
        <v>41764.678420894903</v>
      </c>
      <c r="E439" s="216"/>
      <c r="F439" s="216"/>
      <c r="G439" s="104"/>
      <c r="H439" s="216"/>
      <c r="I439" s="16"/>
      <c r="J439" s="207">
        <v>20000</v>
      </c>
    </row>
    <row r="440" spans="1:10" ht="17.25" outlineLevel="1" thickBot="1" x14ac:dyDescent="0.3">
      <c r="A440" s="255" t="s">
        <v>10</v>
      </c>
      <c r="B440" s="225"/>
      <c r="C440" s="26"/>
      <c r="D440" s="20">
        <f>SUM(D437:D439)</f>
        <v>12523313.18859623</v>
      </c>
      <c r="E440" s="26"/>
      <c r="F440" s="26"/>
      <c r="G440" s="20">
        <f>G437+G438</f>
        <v>10071813.140000001</v>
      </c>
      <c r="H440" s="26"/>
      <c r="I440" s="28"/>
      <c r="J440" s="20">
        <f>J439+J438+J437</f>
        <v>10012168.48</v>
      </c>
    </row>
    <row r="441" spans="1:10" ht="33" outlineLevel="1" x14ac:dyDescent="0.25">
      <c r="A441" s="271">
        <v>12</v>
      </c>
      <c r="B441" s="271" t="s">
        <v>312</v>
      </c>
      <c r="C441" s="61" t="s">
        <v>7</v>
      </c>
      <c r="D441" s="183">
        <v>8546076.8399999999</v>
      </c>
      <c r="E441" s="180" t="s">
        <v>434</v>
      </c>
      <c r="F441" s="180" t="s">
        <v>416</v>
      </c>
      <c r="G441" s="183">
        <v>7121730.7000000002</v>
      </c>
      <c r="H441" s="187">
        <v>43442</v>
      </c>
      <c r="I441" s="187">
        <v>43419</v>
      </c>
      <c r="J441" s="183">
        <v>6584943.9400000004</v>
      </c>
    </row>
    <row r="442" spans="1:10" ht="16.5" outlineLevel="1" x14ac:dyDescent="0.25">
      <c r="A442" s="272"/>
      <c r="B442" s="272"/>
      <c r="C442" s="60" t="s">
        <v>269</v>
      </c>
      <c r="D442" s="207">
        <v>199731.76506350801</v>
      </c>
      <c r="E442" s="216"/>
      <c r="F442" s="216"/>
      <c r="G442" s="104"/>
      <c r="H442" s="216"/>
      <c r="I442" s="16"/>
      <c r="J442" s="104"/>
    </row>
    <row r="443" spans="1:10" ht="16.5" outlineLevel="1" x14ac:dyDescent="0.25">
      <c r="A443" s="273"/>
      <c r="B443" s="273"/>
      <c r="C443" s="60" t="s">
        <v>270</v>
      </c>
      <c r="D443" s="207">
        <v>21098.401813478202</v>
      </c>
      <c r="E443" s="216"/>
      <c r="F443" s="216"/>
      <c r="G443" s="104"/>
      <c r="H443" s="216"/>
      <c r="I443" s="16"/>
      <c r="J443" s="207">
        <v>10000</v>
      </c>
    </row>
    <row r="444" spans="1:10" ht="17.25" outlineLevel="1" thickBot="1" x14ac:dyDescent="0.3">
      <c r="A444" s="255" t="s">
        <v>10</v>
      </c>
      <c r="B444" s="225"/>
      <c r="C444" s="26"/>
      <c r="D444" s="20">
        <f>SUM(D441:D443)</f>
        <v>8766907.0068769846</v>
      </c>
      <c r="E444" s="26"/>
      <c r="F444" s="26"/>
      <c r="G444" s="20">
        <f>G441+G442</f>
        <v>7121730.7000000002</v>
      </c>
      <c r="H444" s="26"/>
      <c r="I444" s="28"/>
      <c r="J444" s="20">
        <f>J441+J442+J443</f>
        <v>6594943.9400000004</v>
      </c>
    </row>
    <row r="445" spans="1:10" ht="33" outlineLevel="1" x14ac:dyDescent="0.25">
      <c r="A445" s="271">
        <v>13</v>
      </c>
      <c r="B445" s="271" t="s">
        <v>313</v>
      </c>
      <c r="C445" s="61" t="s">
        <v>7</v>
      </c>
      <c r="D445" s="183">
        <v>8542071.1199999992</v>
      </c>
      <c r="E445" s="180" t="s">
        <v>434</v>
      </c>
      <c r="F445" s="180" t="s">
        <v>416</v>
      </c>
      <c r="G445" s="183">
        <v>7118392.5999999996</v>
      </c>
      <c r="H445" s="187">
        <v>43447</v>
      </c>
      <c r="I445" s="187">
        <v>43441</v>
      </c>
      <c r="J445" s="183">
        <v>7085881.8200000003</v>
      </c>
    </row>
    <row r="446" spans="1:10" ht="16.5" outlineLevel="1" x14ac:dyDescent="0.25">
      <c r="A446" s="272"/>
      <c r="B446" s="272"/>
      <c r="C446" s="60" t="s">
        <v>269</v>
      </c>
      <c r="D446" s="207">
        <v>312783.76778315299</v>
      </c>
      <c r="E446" s="216"/>
      <c r="F446" s="216"/>
      <c r="G446" s="104"/>
      <c r="H446" s="216"/>
      <c r="I446" s="16"/>
      <c r="J446" s="104"/>
    </row>
    <row r="447" spans="1:10" ht="16.5" outlineLevel="1" x14ac:dyDescent="0.25">
      <c r="A447" s="273"/>
      <c r="B447" s="273"/>
      <c r="C447" s="60" t="s">
        <v>270</v>
      </c>
      <c r="D447" s="207">
        <v>33040.501150752403</v>
      </c>
      <c r="E447" s="216"/>
      <c r="F447" s="216"/>
      <c r="G447" s="104"/>
      <c r="H447" s="216"/>
      <c r="I447" s="16"/>
      <c r="J447" s="207">
        <v>10000</v>
      </c>
    </row>
    <row r="448" spans="1:10" ht="17.25" outlineLevel="1" thickBot="1" x14ac:dyDescent="0.3">
      <c r="A448" s="255" t="s">
        <v>10</v>
      </c>
      <c r="B448" s="225"/>
      <c r="C448" s="26"/>
      <c r="D448" s="20">
        <f>SUM(D445:D447)</f>
        <v>8887895.3889339045</v>
      </c>
      <c r="E448" s="26"/>
      <c r="F448" s="26"/>
      <c r="G448" s="20">
        <f>G445+G446</f>
        <v>7118392.5999999996</v>
      </c>
      <c r="H448" s="26"/>
      <c r="I448" s="28"/>
      <c r="J448" s="20">
        <f>J445+J446+J447</f>
        <v>7095881.8200000003</v>
      </c>
    </row>
    <row r="449" spans="1:62" ht="33" outlineLevel="1" x14ac:dyDescent="0.25">
      <c r="A449" s="271">
        <v>14</v>
      </c>
      <c r="B449" s="271" t="s">
        <v>314</v>
      </c>
      <c r="C449" s="61" t="s">
        <v>7</v>
      </c>
      <c r="D449" s="183">
        <v>7052448.6699999999</v>
      </c>
      <c r="E449" s="180" t="s">
        <v>434</v>
      </c>
      <c r="F449" s="180" t="s">
        <v>416</v>
      </c>
      <c r="G449" s="183">
        <v>5877040.5599999996</v>
      </c>
      <c r="H449" s="187">
        <v>43442</v>
      </c>
      <c r="I449" s="187">
        <v>43441</v>
      </c>
      <c r="J449" s="183">
        <v>5713482.3399999999</v>
      </c>
    </row>
    <row r="450" spans="1:62" ht="16.5" outlineLevel="1" x14ac:dyDescent="0.25">
      <c r="A450" s="272"/>
      <c r="B450" s="272"/>
      <c r="C450" s="60" t="s">
        <v>269</v>
      </c>
      <c r="D450" s="207">
        <v>224044.552766023</v>
      </c>
      <c r="E450" s="216"/>
      <c r="F450" s="216"/>
      <c r="G450" s="104"/>
      <c r="H450" s="216"/>
      <c r="I450" s="16"/>
      <c r="J450" s="104"/>
    </row>
    <row r="451" spans="1:62" ht="16.5" outlineLevel="1" x14ac:dyDescent="0.25">
      <c r="A451" s="273"/>
      <c r="B451" s="273"/>
      <c r="C451" s="60" t="s">
        <v>270</v>
      </c>
      <c r="D451" s="207">
        <v>23666.651105173802</v>
      </c>
      <c r="E451" s="216"/>
      <c r="F451" s="216"/>
      <c r="G451" s="104"/>
      <c r="H451" s="216"/>
      <c r="I451" s="16"/>
      <c r="J451" s="207">
        <v>10000</v>
      </c>
    </row>
    <row r="452" spans="1:62" ht="17.25" outlineLevel="1" thickBot="1" x14ac:dyDescent="0.3">
      <c r="A452" s="255" t="s">
        <v>10</v>
      </c>
      <c r="B452" s="225"/>
      <c r="C452" s="26"/>
      <c r="D452" s="20">
        <f>SUM(D449:D451)</f>
        <v>7300159.873871197</v>
      </c>
      <c r="E452" s="26"/>
      <c r="F452" s="26"/>
      <c r="G452" s="20">
        <f>G449+G450</f>
        <v>5877040.5599999996</v>
      </c>
      <c r="H452" s="26"/>
      <c r="I452" s="28"/>
      <c r="J452" s="20">
        <f>J449+J450+J451</f>
        <v>5723482.3399999999</v>
      </c>
    </row>
    <row r="453" spans="1:62" ht="33" outlineLevel="1" x14ac:dyDescent="0.25">
      <c r="A453" s="271">
        <v>15</v>
      </c>
      <c r="B453" s="271" t="s">
        <v>315</v>
      </c>
      <c r="C453" s="61" t="s">
        <v>7</v>
      </c>
      <c r="D453" s="183">
        <v>8442019.5199999996</v>
      </c>
      <c r="E453" s="180" t="s">
        <v>434</v>
      </c>
      <c r="F453" s="180" t="s">
        <v>416</v>
      </c>
      <c r="G453" s="183">
        <v>7035016.2699999996</v>
      </c>
      <c r="H453" s="187">
        <v>43447</v>
      </c>
      <c r="I453" s="187">
        <v>43441</v>
      </c>
      <c r="J453" s="183">
        <v>7000080.5500000007</v>
      </c>
    </row>
    <row r="454" spans="1:62" ht="16.5" outlineLevel="1" x14ac:dyDescent="0.25">
      <c r="A454" s="272"/>
      <c r="B454" s="272"/>
      <c r="C454" s="60" t="s">
        <v>269</v>
      </c>
      <c r="D454" s="207">
        <v>312783.76778315299</v>
      </c>
      <c r="E454" s="216"/>
      <c r="F454" s="216"/>
      <c r="G454" s="104"/>
      <c r="H454" s="216"/>
      <c r="I454" s="16"/>
      <c r="J454" s="104"/>
    </row>
    <row r="455" spans="1:62" ht="16.5" outlineLevel="1" x14ac:dyDescent="0.25">
      <c r="A455" s="273"/>
      <c r="B455" s="273"/>
      <c r="C455" s="60" t="s">
        <v>270</v>
      </c>
      <c r="D455" s="207">
        <v>33040.501150752403</v>
      </c>
      <c r="E455" s="216"/>
      <c r="F455" s="216"/>
      <c r="G455" s="104"/>
      <c r="H455" s="216"/>
      <c r="I455" s="16"/>
      <c r="J455" s="207">
        <v>10000</v>
      </c>
    </row>
    <row r="456" spans="1:62" ht="17.25" outlineLevel="1" thickBot="1" x14ac:dyDescent="0.3">
      <c r="A456" s="255" t="s">
        <v>10</v>
      </c>
      <c r="B456" s="225"/>
      <c r="C456" s="26"/>
      <c r="D456" s="20">
        <f>SUM(D453:D455)</f>
        <v>8787843.7889339048</v>
      </c>
      <c r="E456" s="26"/>
      <c r="F456" s="26"/>
      <c r="G456" s="20">
        <f>G453+G454</f>
        <v>7035016.2699999996</v>
      </c>
      <c r="H456" s="26"/>
      <c r="I456" s="28"/>
      <c r="J456" s="20">
        <f>J453+J454+J455</f>
        <v>7010080.5500000007</v>
      </c>
    </row>
    <row r="457" spans="1:62" ht="33" outlineLevel="1" x14ac:dyDescent="0.25">
      <c r="A457" s="271">
        <v>16</v>
      </c>
      <c r="B457" s="271" t="s">
        <v>374</v>
      </c>
      <c r="C457" s="61" t="s">
        <v>7</v>
      </c>
      <c r="D457" s="183">
        <v>15653173.58</v>
      </c>
      <c r="E457" s="180" t="s">
        <v>434</v>
      </c>
      <c r="F457" s="180" t="s">
        <v>416</v>
      </c>
      <c r="G457" s="183">
        <v>13044311.32</v>
      </c>
      <c r="H457" s="187">
        <v>43452</v>
      </c>
      <c r="I457" s="187">
        <v>43441</v>
      </c>
      <c r="J457" s="183">
        <v>12697797.74</v>
      </c>
    </row>
    <row r="458" spans="1:62" ht="16.5" outlineLevel="1" x14ac:dyDescent="0.25">
      <c r="A458" s="272"/>
      <c r="B458" s="272"/>
      <c r="C458" s="60" t="s">
        <v>269</v>
      </c>
      <c r="D458" s="207">
        <v>494655.22826380702</v>
      </c>
      <c r="E458" s="216"/>
      <c r="F458" s="216"/>
      <c r="G458" s="104"/>
      <c r="H458" s="216"/>
      <c r="I458" s="16"/>
      <c r="J458" s="104"/>
    </row>
    <row r="459" spans="1:62" ht="16.5" outlineLevel="1" x14ac:dyDescent="0.25">
      <c r="A459" s="273"/>
      <c r="B459" s="273"/>
      <c r="C459" s="60" t="s">
        <v>270</v>
      </c>
      <c r="D459" s="207">
        <v>52252.253224364002</v>
      </c>
      <c r="E459" s="216"/>
      <c r="F459" s="216"/>
      <c r="G459" s="104"/>
      <c r="H459" s="216"/>
      <c r="I459" s="16"/>
      <c r="J459" s="207">
        <v>20000</v>
      </c>
      <c r="K459" s="1"/>
      <c r="L459" s="1"/>
      <c r="M459" s="1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</row>
    <row r="460" spans="1:62" ht="17.25" outlineLevel="1" thickBot="1" x14ac:dyDescent="0.3">
      <c r="A460" s="255" t="s">
        <v>10</v>
      </c>
      <c r="B460" s="225"/>
      <c r="C460" s="26"/>
      <c r="D460" s="20">
        <f>SUM(D457:D459)</f>
        <v>16200081.06148817</v>
      </c>
      <c r="E460" s="26"/>
      <c r="F460" s="26"/>
      <c r="G460" s="20">
        <f>G457+G458</f>
        <v>13044311.32</v>
      </c>
      <c r="H460" s="26"/>
      <c r="I460" s="28"/>
      <c r="J460" s="20">
        <f>J457+J458+J459</f>
        <v>12717797.74</v>
      </c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</row>
    <row r="461" spans="1:62" s="4" customFormat="1" ht="19.5" customHeight="1" outlineLevel="1" x14ac:dyDescent="0.25">
      <c r="A461" s="146"/>
      <c r="B461" s="364" t="s">
        <v>124</v>
      </c>
      <c r="C461" s="364"/>
      <c r="D461" s="126">
        <v>2238354.7871002802</v>
      </c>
      <c r="E461" s="90"/>
      <c r="F461" s="59"/>
      <c r="G461" s="126">
        <f>SUM(G462:G467)</f>
        <v>2168225.7400000002</v>
      </c>
      <c r="H461" s="62"/>
      <c r="I461" s="63"/>
      <c r="J461" s="126">
        <f>J462+J463+J464+J466+J467+J465</f>
        <v>1837479.4300000002</v>
      </c>
      <c r="K461" s="6"/>
      <c r="L461" s="6"/>
      <c r="M461" s="6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</row>
    <row r="462" spans="1:62" s="4" customFormat="1" ht="33.75" customHeight="1" outlineLevel="1" x14ac:dyDescent="0.25">
      <c r="A462" s="193">
        <v>1</v>
      </c>
      <c r="B462" s="404" t="s">
        <v>479</v>
      </c>
      <c r="C462" s="405"/>
      <c r="D462" s="154"/>
      <c r="E462" s="227" t="s">
        <v>542</v>
      </c>
      <c r="F462" s="230" t="s">
        <v>543</v>
      </c>
      <c r="G462" s="60">
        <v>112811.05</v>
      </c>
      <c r="H462" s="233">
        <v>43395</v>
      </c>
      <c r="I462" s="16"/>
      <c r="J462" s="60">
        <v>95602.58</v>
      </c>
      <c r="K462" s="6"/>
      <c r="L462" s="6"/>
      <c r="M462" s="6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</row>
    <row r="463" spans="1:62" s="4" customFormat="1" ht="41.25" customHeight="1" outlineLevel="1" x14ac:dyDescent="0.25">
      <c r="A463" s="193">
        <v>2</v>
      </c>
      <c r="B463" s="404" t="s">
        <v>478</v>
      </c>
      <c r="C463" s="405"/>
      <c r="D463" s="154"/>
      <c r="E463" s="228"/>
      <c r="F463" s="231"/>
      <c r="G463" s="60">
        <v>133644.28</v>
      </c>
      <c r="H463" s="234"/>
      <c r="I463" s="16"/>
      <c r="J463" s="60">
        <v>113257.87</v>
      </c>
      <c r="K463" s="6"/>
      <c r="L463" s="6"/>
      <c r="M463" s="6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</row>
    <row r="464" spans="1:62" s="4" customFormat="1" ht="42" customHeight="1" outlineLevel="1" x14ac:dyDescent="0.25">
      <c r="A464" s="193">
        <v>3</v>
      </c>
      <c r="B464" s="404" t="s">
        <v>476</v>
      </c>
      <c r="C464" s="405"/>
      <c r="D464" s="154"/>
      <c r="E464" s="228"/>
      <c r="F464" s="231"/>
      <c r="G464" s="60">
        <v>695156.44</v>
      </c>
      <c r="H464" s="234"/>
      <c r="I464" s="16"/>
      <c r="J464" s="60">
        <v>589115.62</v>
      </c>
      <c r="K464" s="6"/>
      <c r="L464" s="6"/>
      <c r="M464" s="6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</row>
    <row r="465" spans="1:62" s="4" customFormat="1" ht="34.5" customHeight="1" outlineLevel="1" x14ac:dyDescent="0.25">
      <c r="A465" s="193">
        <v>4</v>
      </c>
      <c r="B465" s="404" t="s">
        <v>488</v>
      </c>
      <c r="C465" s="405"/>
      <c r="D465" s="154"/>
      <c r="E465" s="228"/>
      <c r="F465" s="231"/>
      <c r="G465" s="60">
        <v>103178.73</v>
      </c>
      <c r="H465" s="234"/>
      <c r="I465" s="16"/>
      <c r="J465" s="60">
        <v>87439.6</v>
      </c>
      <c r="K465" s="6"/>
      <c r="L465" s="6"/>
      <c r="M465" s="6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</row>
    <row r="466" spans="1:62" s="4" customFormat="1" ht="31.5" customHeight="1" outlineLevel="1" x14ac:dyDescent="0.25">
      <c r="A466" s="193">
        <v>5</v>
      </c>
      <c r="B466" s="404" t="s">
        <v>313</v>
      </c>
      <c r="C466" s="405"/>
      <c r="D466" s="154"/>
      <c r="E466" s="228"/>
      <c r="F466" s="231"/>
      <c r="G466" s="60">
        <v>681734.12</v>
      </c>
      <c r="H466" s="234"/>
      <c r="I466" s="16"/>
      <c r="J466" s="60">
        <v>577740.78</v>
      </c>
      <c r="K466" s="6"/>
      <c r="L466" s="6"/>
      <c r="M466" s="6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</row>
    <row r="467" spans="1:62" s="4" customFormat="1" ht="37.5" customHeight="1" outlineLevel="1" x14ac:dyDescent="0.25">
      <c r="A467" s="193">
        <v>6</v>
      </c>
      <c r="B467" s="404" t="s">
        <v>477</v>
      </c>
      <c r="C467" s="405"/>
      <c r="D467" s="154"/>
      <c r="E467" s="239"/>
      <c r="F467" s="240"/>
      <c r="G467" s="60">
        <v>441701.12</v>
      </c>
      <c r="H467" s="241"/>
      <c r="I467" s="16"/>
      <c r="J467" s="60">
        <v>374322.98</v>
      </c>
      <c r="K467" s="6"/>
      <c r="L467" s="6"/>
      <c r="M467" s="6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</row>
    <row r="468" spans="1:62" s="1" customFormat="1" ht="27.75" customHeight="1" outlineLevel="1" x14ac:dyDescent="0.25">
      <c r="A468" s="266" t="s">
        <v>125</v>
      </c>
      <c r="B468" s="266"/>
      <c r="C468" s="267"/>
      <c r="D468" s="154">
        <v>300000</v>
      </c>
      <c r="E468" s="49"/>
      <c r="F468" s="207"/>
      <c r="G468" s="154">
        <v>0</v>
      </c>
      <c r="H468" s="40"/>
      <c r="I468" s="16"/>
      <c r="J468" s="154">
        <f>SUM(J469:J473)</f>
        <v>60000</v>
      </c>
      <c r="K468" s="6"/>
      <c r="L468" s="7"/>
      <c r="M468" s="7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</row>
    <row r="469" spans="1:62" s="1" customFormat="1" ht="30" customHeight="1" outlineLevel="1" x14ac:dyDescent="0.25">
      <c r="A469" s="193">
        <v>1</v>
      </c>
      <c r="B469" s="404" t="s">
        <v>476</v>
      </c>
      <c r="C469" s="405"/>
      <c r="D469" s="154"/>
      <c r="E469" s="49"/>
      <c r="F469" s="207"/>
      <c r="G469" s="154"/>
      <c r="H469" s="40"/>
      <c r="I469" s="40">
        <v>43432</v>
      </c>
      <c r="J469" s="60">
        <v>10000</v>
      </c>
      <c r="K469" s="6"/>
      <c r="L469" s="7"/>
      <c r="M469" s="7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</row>
    <row r="470" spans="1:62" s="1" customFormat="1" ht="30" customHeight="1" outlineLevel="1" x14ac:dyDescent="0.25">
      <c r="A470" s="193">
        <v>2</v>
      </c>
      <c r="B470" s="404" t="s">
        <v>313</v>
      </c>
      <c r="C470" s="405"/>
      <c r="D470" s="154"/>
      <c r="E470" s="49"/>
      <c r="F470" s="207"/>
      <c r="G470" s="154"/>
      <c r="H470" s="40"/>
      <c r="I470" s="40">
        <v>43444</v>
      </c>
      <c r="J470" s="60">
        <v>10000</v>
      </c>
      <c r="K470" s="6"/>
      <c r="L470" s="7"/>
      <c r="M470" s="7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</row>
    <row r="471" spans="1:62" s="1" customFormat="1" ht="30" customHeight="1" outlineLevel="1" x14ac:dyDescent="0.25">
      <c r="A471" s="193">
        <v>3</v>
      </c>
      <c r="B471" s="404" t="s">
        <v>478</v>
      </c>
      <c r="C471" s="405"/>
      <c r="D471" s="154"/>
      <c r="E471" s="49"/>
      <c r="F471" s="207"/>
      <c r="G471" s="154"/>
      <c r="H471" s="40"/>
      <c r="I471" s="40">
        <v>43427</v>
      </c>
      <c r="J471" s="60">
        <v>10000</v>
      </c>
      <c r="K471" s="6"/>
      <c r="L471" s="7"/>
      <c r="M471" s="7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38"/>
      <c r="BI471" s="38"/>
      <c r="BJ471" s="38"/>
    </row>
    <row r="472" spans="1:62" s="1" customFormat="1" ht="30" customHeight="1" outlineLevel="1" x14ac:dyDescent="0.25">
      <c r="A472" s="193">
        <v>4</v>
      </c>
      <c r="B472" s="404" t="s">
        <v>477</v>
      </c>
      <c r="C472" s="405"/>
      <c r="D472" s="154"/>
      <c r="E472" s="49"/>
      <c r="F472" s="207"/>
      <c r="G472" s="154"/>
      <c r="H472" s="40"/>
      <c r="I472" s="40">
        <v>43431</v>
      </c>
      <c r="J472" s="60">
        <v>20000</v>
      </c>
      <c r="K472" s="6"/>
      <c r="L472" s="7"/>
      <c r="M472" s="7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8"/>
      <c r="BF472" s="38"/>
      <c r="BG472" s="38"/>
      <c r="BH472" s="38"/>
      <c r="BI472" s="38"/>
      <c r="BJ472" s="38"/>
    </row>
    <row r="473" spans="1:62" s="1" customFormat="1" ht="30" customHeight="1" outlineLevel="1" x14ac:dyDescent="0.25">
      <c r="A473" s="192">
        <v>5</v>
      </c>
      <c r="B473" s="406" t="s">
        <v>479</v>
      </c>
      <c r="C473" s="407"/>
      <c r="D473" s="189"/>
      <c r="E473" s="217"/>
      <c r="F473" s="182"/>
      <c r="G473" s="189"/>
      <c r="H473" s="186"/>
      <c r="I473" s="40">
        <v>43427</v>
      </c>
      <c r="J473" s="83">
        <v>10000</v>
      </c>
      <c r="K473" s="6"/>
      <c r="L473" s="7"/>
      <c r="M473" s="7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</row>
    <row r="474" spans="1:62" ht="17.25" outlineLevel="1" thickBot="1" x14ac:dyDescent="0.3">
      <c r="A474" s="310" t="s">
        <v>11</v>
      </c>
      <c r="B474" s="311"/>
      <c r="C474" s="27"/>
      <c r="D474" s="73">
        <f>D409+D411+D413+D415+D419+D424+D426+D428+D461+D468+D432+D436+D440+D444+D448+D452+D456+D460</f>
        <v>145321542.21329528</v>
      </c>
      <c r="E474" s="73">
        <f>E409+E411+E413+E415+E419+E424+E426+E428+E461+E468</f>
        <v>0</v>
      </c>
      <c r="F474" s="73">
        <f>F409+F411+F413+F415+F419+F424+F426+F428+F461+F468</f>
        <v>0</v>
      </c>
      <c r="G474" s="73">
        <f>G409+G411+G413+G415+G419+G424+G426+G428+G432+G436+G440+G444+G448+G452+G456+G460+G461+G468</f>
        <v>129216035.53999998</v>
      </c>
      <c r="H474" s="73">
        <f>H409+H411+H413+H415+H419+H424+H426+H428+H461+H468</f>
        <v>0</v>
      </c>
      <c r="I474" s="73">
        <f>I409+I411+I413+I415+I419+I424+I426+I428+I461+I468</f>
        <v>0</v>
      </c>
      <c r="J474" s="73">
        <f>J409+J411+J413+J415+J419+J424+J426+J428+J468+J432+J436+J440+J444+J448+J452+J456+J460+J461</f>
        <v>119066202.18000001</v>
      </c>
      <c r="L474" s="7"/>
      <c r="M474" s="7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  <c r="BG474" s="38"/>
      <c r="BH474" s="38"/>
      <c r="BI474" s="38"/>
      <c r="BJ474" s="38"/>
    </row>
    <row r="475" spans="1:62" s="38" customFormat="1" ht="24.75" customHeight="1" thickBot="1" x14ac:dyDescent="0.3">
      <c r="A475" s="304" t="s">
        <v>21</v>
      </c>
      <c r="B475" s="226"/>
      <c r="C475" s="226"/>
      <c r="D475" s="226"/>
      <c r="E475" s="226"/>
      <c r="F475" s="226"/>
      <c r="G475" s="226"/>
      <c r="H475" s="226"/>
      <c r="I475" s="226"/>
      <c r="J475" s="226"/>
      <c r="K475" s="6"/>
      <c r="L475" s="7"/>
      <c r="M475" s="7"/>
    </row>
    <row r="476" spans="1:62" s="38" customFormat="1" ht="38.25" customHeight="1" x14ac:dyDescent="0.25">
      <c r="A476" s="268">
        <v>1</v>
      </c>
      <c r="B476" s="271" t="s">
        <v>47</v>
      </c>
      <c r="C476" s="180" t="s">
        <v>8</v>
      </c>
      <c r="D476" s="183">
        <v>10069330</v>
      </c>
      <c r="E476" s="253" t="s">
        <v>253</v>
      </c>
      <c r="F476" s="253" t="s">
        <v>229</v>
      </c>
      <c r="G476" s="181">
        <v>12039500</v>
      </c>
      <c r="H476" s="187">
        <v>43410</v>
      </c>
      <c r="I476" s="187"/>
      <c r="J476" s="183"/>
      <c r="K476" s="6"/>
      <c r="L476" s="7"/>
      <c r="M476" s="7"/>
    </row>
    <row r="477" spans="1:62" s="38" customFormat="1" ht="16.5" x14ac:dyDescent="0.25">
      <c r="A477" s="269"/>
      <c r="B477" s="272"/>
      <c r="C477" s="60" t="s">
        <v>269</v>
      </c>
      <c r="D477" s="207">
        <v>159948.24</v>
      </c>
      <c r="E477" s="254"/>
      <c r="F477" s="254"/>
      <c r="G477" s="207">
        <v>159948.24</v>
      </c>
      <c r="H477" s="40">
        <v>43275</v>
      </c>
      <c r="I477" s="40">
        <v>43284</v>
      </c>
      <c r="J477" s="207">
        <v>159948.24</v>
      </c>
      <c r="K477" s="6"/>
      <c r="L477" s="6"/>
      <c r="M477" s="6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</row>
    <row r="478" spans="1:62" s="38" customFormat="1" ht="16.5" x14ac:dyDescent="0.25">
      <c r="A478" s="270"/>
      <c r="B478" s="273"/>
      <c r="C478" s="60" t="s">
        <v>270</v>
      </c>
      <c r="D478" s="182">
        <v>33126.980000000003</v>
      </c>
      <c r="E478" s="179"/>
      <c r="F478" s="179"/>
      <c r="G478" s="46"/>
      <c r="H478" s="186"/>
      <c r="I478" s="186">
        <v>43329</v>
      </c>
      <c r="J478" s="182">
        <v>33126.980000000003</v>
      </c>
      <c r="K478" s="6"/>
      <c r="L478" s="7"/>
      <c r="M478" s="7"/>
    </row>
    <row r="479" spans="1:62" ht="17.25" outlineLevel="1" thickBot="1" x14ac:dyDescent="0.3">
      <c r="A479" s="255" t="s">
        <v>10</v>
      </c>
      <c r="B479" s="225"/>
      <c r="C479" s="26"/>
      <c r="D479" s="20">
        <f>SUM(D476:D478)</f>
        <v>10262405.220000001</v>
      </c>
      <c r="E479" s="26"/>
      <c r="F479" s="26"/>
      <c r="G479" s="31">
        <f>SUM(G476:G477)</f>
        <v>12199448.24</v>
      </c>
      <c r="H479" s="26"/>
      <c r="I479" s="28"/>
      <c r="J479" s="20">
        <f>SUM(J476:J478)</f>
        <v>193075.22</v>
      </c>
      <c r="L479" s="7"/>
      <c r="M479" s="7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</row>
    <row r="480" spans="1:62" s="38" customFormat="1" ht="35.25" customHeight="1" x14ac:dyDescent="0.25">
      <c r="A480" s="268">
        <v>2</v>
      </c>
      <c r="B480" s="271" t="s">
        <v>71</v>
      </c>
      <c r="C480" s="180" t="s">
        <v>7</v>
      </c>
      <c r="D480" s="183">
        <v>11219650</v>
      </c>
      <c r="E480" s="253" t="s">
        <v>253</v>
      </c>
      <c r="F480" s="253" t="s">
        <v>229</v>
      </c>
      <c r="G480" s="181">
        <v>11410878.9</v>
      </c>
      <c r="H480" s="187">
        <v>43410</v>
      </c>
      <c r="I480" s="62">
        <v>43460</v>
      </c>
      <c r="J480" s="59">
        <v>8885995.9000000004</v>
      </c>
      <c r="K480" s="6"/>
      <c r="L480" s="7"/>
      <c r="M480" s="7"/>
    </row>
    <row r="481" spans="1:62" s="38" customFormat="1" ht="16.5" x14ac:dyDescent="0.25">
      <c r="A481" s="269"/>
      <c r="B481" s="272"/>
      <c r="C481" s="60" t="s">
        <v>269</v>
      </c>
      <c r="D481" s="207">
        <v>273813.05</v>
      </c>
      <c r="E481" s="254"/>
      <c r="F481" s="254"/>
      <c r="G481" s="207">
        <v>273813.05</v>
      </c>
      <c r="H481" s="40">
        <v>43275</v>
      </c>
      <c r="I481" s="40">
        <v>43284</v>
      </c>
      <c r="J481" s="207">
        <v>273813.05</v>
      </c>
      <c r="K481" s="7"/>
      <c r="L481" s="6"/>
      <c r="M481" s="6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</row>
    <row r="482" spans="1:62" s="38" customFormat="1" ht="16.5" x14ac:dyDescent="0.25">
      <c r="A482" s="270"/>
      <c r="B482" s="273"/>
      <c r="C482" s="60" t="s">
        <v>270</v>
      </c>
      <c r="D482" s="182">
        <v>54589.9</v>
      </c>
      <c r="E482" s="179"/>
      <c r="F482" s="179"/>
      <c r="G482" s="46"/>
      <c r="H482" s="186"/>
      <c r="I482" s="186">
        <v>43329</v>
      </c>
      <c r="J482" s="182">
        <v>54589.9</v>
      </c>
      <c r="K482" s="6"/>
      <c r="L482" s="7"/>
      <c r="M482" s="7"/>
    </row>
    <row r="483" spans="1:62" ht="17.25" outlineLevel="1" thickBot="1" x14ac:dyDescent="0.3">
      <c r="A483" s="255" t="s">
        <v>10</v>
      </c>
      <c r="B483" s="225"/>
      <c r="C483" s="26"/>
      <c r="D483" s="20">
        <f>SUM(D480:D482)</f>
        <v>11548052.950000001</v>
      </c>
      <c r="E483" s="17"/>
      <c r="F483" s="17"/>
      <c r="G483" s="31">
        <f>SUM(G480:G481)</f>
        <v>11684691.950000001</v>
      </c>
      <c r="H483" s="17"/>
      <c r="I483" s="19"/>
      <c r="J483" s="20">
        <f>SUM(J480:J482)</f>
        <v>9214398.8500000015</v>
      </c>
      <c r="L483" s="7"/>
      <c r="M483" s="7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8"/>
    </row>
    <row r="484" spans="1:62" s="38" customFormat="1" ht="16.5" customHeight="1" x14ac:dyDescent="0.25">
      <c r="A484" s="268">
        <v>3</v>
      </c>
      <c r="B484" s="271" t="s">
        <v>72</v>
      </c>
      <c r="C484" s="61" t="s">
        <v>5</v>
      </c>
      <c r="D484" s="59">
        <v>1614170</v>
      </c>
      <c r="E484" s="253" t="s">
        <v>253</v>
      </c>
      <c r="F484" s="253" t="s">
        <v>229</v>
      </c>
      <c r="G484" s="237">
        <v>32030602.199999999</v>
      </c>
      <c r="H484" s="238">
        <v>43410</v>
      </c>
      <c r="I484" s="62">
        <v>43406</v>
      </c>
      <c r="J484" s="59">
        <v>1579321.44</v>
      </c>
      <c r="K484" s="6"/>
      <c r="L484" s="7"/>
      <c r="M484" s="7"/>
    </row>
    <row r="485" spans="1:62" s="38" customFormat="1" ht="15.75" customHeight="1" x14ac:dyDescent="0.25">
      <c r="A485" s="269"/>
      <c r="B485" s="272"/>
      <c r="C485" s="72" t="s">
        <v>4</v>
      </c>
      <c r="D485" s="60">
        <v>1359440</v>
      </c>
      <c r="E485" s="258"/>
      <c r="F485" s="258"/>
      <c r="G485" s="231"/>
      <c r="H485" s="234"/>
      <c r="I485" s="187">
        <v>43451</v>
      </c>
      <c r="J485" s="183">
        <v>1018790.76</v>
      </c>
      <c r="K485" s="6"/>
      <c r="L485" s="7"/>
      <c r="M485" s="7"/>
    </row>
    <row r="486" spans="1:62" s="38" customFormat="1" ht="16.5" x14ac:dyDescent="0.25">
      <c r="A486" s="269"/>
      <c r="B486" s="272"/>
      <c r="C486" s="82" t="s">
        <v>8</v>
      </c>
      <c r="D486" s="83">
        <v>19924580</v>
      </c>
      <c r="E486" s="258"/>
      <c r="F486" s="258"/>
      <c r="G486" s="231"/>
      <c r="H486" s="241"/>
      <c r="I486" s="210"/>
      <c r="J486" s="209"/>
      <c r="K486" s="6"/>
      <c r="L486" s="7"/>
      <c r="M486" s="7"/>
    </row>
    <row r="487" spans="1:62" s="38" customFormat="1" ht="16.5" x14ac:dyDescent="0.25">
      <c r="A487" s="269"/>
      <c r="B487" s="272"/>
      <c r="C487" s="60" t="s">
        <v>269</v>
      </c>
      <c r="D487" s="83">
        <v>698531.79</v>
      </c>
      <c r="E487" s="254"/>
      <c r="F487" s="254"/>
      <c r="G487" s="207">
        <v>698531.79</v>
      </c>
      <c r="H487" s="40">
        <v>43275</v>
      </c>
      <c r="I487" s="210">
        <v>43284</v>
      </c>
      <c r="J487" s="209">
        <v>698531.79</v>
      </c>
      <c r="K487" s="6"/>
      <c r="L487" s="6"/>
      <c r="M487" s="6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</row>
    <row r="488" spans="1:62" s="38" customFormat="1" ht="16.5" x14ac:dyDescent="0.25">
      <c r="A488" s="270"/>
      <c r="B488" s="273"/>
      <c r="C488" s="60" t="s">
        <v>270</v>
      </c>
      <c r="D488" s="83">
        <v>72050.850000000006</v>
      </c>
      <c r="E488" s="179"/>
      <c r="F488" s="180"/>
      <c r="G488" s="183"/>
      <c r="H488" s="187"/>
      <c r="I488" s="210">
        <v>43329</v>
      </c>
      <c r="J488" s="209">
        <v>72050.850000000006</v>
      </c>
      <c r="K488" s="6"/>
      <c r="L488" s="7"/>
      <c r="M488" s="7"/>
    </row>
    <row r="489" spans="1:62" ht="17.25" outlineLevel="1" thickBot="1" x14ac:dyDescent="0.3">
      <c r="A489" s="255" t="s">
        <v>10</v>
      </c>
      <c r="B489" s="257"/>
      <c r="C489" s="26"/>
      <c r="D489" s="20">
        <f>SUM(D484:D488)</f>
        <v>23668772.640000001</v>
      </c>
      <c r="E489" s="85"/>
      <c r="F489" s="78"/>
      <c r="G489" s="73">
        <f>SUM(G484:G487)</f>
        <v>32729133.989999998</v>
      </c>
      <c r="H489" s="86"/>
      <c r="I489" s="28"/>
      <c r="J489" s="20">
        <f>SUM(J484:J488)</f>
        <v>3368694.8400000003</v>
      </c>
      <c r="L489" s="7"/>
      <c r="M489" s="7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38"/>
      <c r="BI489" s="38"/>
      <c r="BJ489" s="38"/>
    </row>
    <row r="490" spans="1:62" s="38" customFormat="1" ht="43.5" customHeight="1" x14ac:dyDescent="0.25">
      <c r="A490" s="259">
        <v>4</v>
      </c>
      <c r="B490" s="315" t="s">
        <v>73</v>
      </c>
      <c r="C490" s="61" t="s">
        <v>5</v>
      </c>
      <c r="D490" s="59">
        <v>2402750</v>
      </c>
      <c r="E490" s="253" t="s">
        <v>255</v>
      </c>
      <c r="F490" s="253" t="s">
        <v>247</v>
      </c>
      <c r="G490" s="237">
        <v>34128220</v>
      </c>
      <c r="H490" s="238">
        <v>43445</v>
      </c>
      <c r="I490" s="62">
        <v>43412</v>
      </c>
      <c r="J490" s="59">
        <v>2151469.2200000002</v>
      </c>
      <c r="K490" s="6"/>
      <c r="L490" s="7"/>
      <c r="M490" s="7"/>
    </row>
    <row r="491" spans="1:62" s="38" customFormat="1" ht="41.25" customHeight="1" x14ac:dyDescent="0.25">
      <c r="A491" s="260"/>
      <c r="B491" s="315"/>
      <c r="C491" s="216" t="s">
        <v>2</v>
      </c>
      <c r="D491" s="207">
        <v>11311340</v>
      </c>
      <c r="E491" s="258"/>
      <c r="F491" s="258"/>
      <c r="G491" s="231"/>
      <c r="H491" s="234"/>
      <c r="I491" s="40">
        <v>43412</v>
      </c>
      <c r="J491" s="207">
        <v>7917690.2599999998</v>
      </c>
      <c r="K491" s="6"/>
      <c r="L491" s="7"/>
      <c r="M491" s="7"/>
    </row>
    <row r="492" spans="1:62" s="38" customFormat="1" ht="40.5" customHeight="1" x14ac:dyDescent="0.25">
      <c r="A492" s="260"/>
      <c r="B492" s="315"/>
      <c r="C492" s="216" t="s">
        <v>8</v>
      </c>
      <c r="D492" s="207">
        <v>23137500</v>
      </c>
      <c r="E492" s="258"/>
      <c r="F492" s="258"/>
      <c r="G492" s="240"/>
      <c r="H492" s="241"/>
      <c r="I492" s="40">
        <v>43445</v>
      </c>
      <c r="J492" s="207">
        <v>19438175.399999999</v>
      </c>
      <c r="K492" s="6"/>
      <c r="L492" s="7"/>
      <c r="M492" s="7"/>
    </row>
    <row r="493" spans="1:62" s="38" customFormat="1" ht="16.5" x14ac:dyDescent="0.25">
      <c r="A493" s="260"/>
      <c r="B493" s="315"/>
      <c r="C493" s="60" t="s">
        <v>269</v>
      </c>
      <c r="D493" s="207">
        <v>755439</v>
      </c>
      <c r="E493" s="254"/>
      <c r="F493" s="254"/>
      <c r="G493" s="207">
        <v>755439</v>
      </c>
      <c r="H493" s="40">
        <v>43274</v>
      </c>
      <c r="I493" s="40">
        <v>43301</v>
      </c>
      <c r="J493" s="207">
        <v>755439</v>
      </c>
      <c r="K493" s="6"/>
      <c r="L493" s="6"/>
      <c r="M493" s="6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</row>
    <row r="494" spans="1:62" s="38" customFormat="1" ht="33.75" customHeight="1" x14ac:dyDescent="0.25">
      <c r="A494" s="260"/>
      <c r="B494" s="315"/>
      <c r="C494" s="60" t="s">
        <v>270</v>
      </c>
      <c r="D494" s="207">
        <v>133678.72</v>
      </c>
      <c r="E494" s="216"/>
      <c r="F494" s="216"/>
      <c r="G494" s="207"/>
      <c r="H494" s="40"/>
      <c r="I494" s="40">
        <v>43388</v>
      </c>
      <c r="J494" s="207">
        <v>133678.72</v>
      </c>
      <c r="K494" s="6"/>
      <c r="L494" s="6"/>
      <c r="M494" s="6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</row>
    <row r="495" spans="1:62" ht="17.25" customHeight="1" outlineLevel="1" thickBot="1" x14ac:dyDescent="0.3">
      <c r="A495" s="297" t="s">
        <v>10</v>
      </c>
      <c r="B495" s="298"/>
      <c r="C495" s="27"/>
      <c r="D495" s="73">
        <f>SUM(D490:D494)</f>
        <v>37740707.719999999</v>
      </c>
      <c r="E495" s="78"/>
      <c r="F495" s="78"/>
      <c r="G495" s="73">
        <f>SUM(G490:G493)</f>
        <v>34883659</v>
      </c>
      <c r="H495" s="54"/>
      <c r="I495" s="42"/>
      <c r="J495" s="73">
        <f>SUM(J490:J494)</f>
        <v>30396452.599999998</v>
      </c>
    </row>
    <row r="496" spans="1:62" ht="16.5" outlineLevel="1" x14ac:dyDescent="0.25">
      <c r="A496" s="268">
        <v>5</v>
      </c>
      <c r="B496" s="315" t="s">
        <v>74</v>
      </c>
      <c r="C496" s="178" t="s">
        <v>5</v>
      </c>
      <c r="D496" s="182">
        <v>2402990</v>
      </c>
      <c r="E496" s="253" t="s">
        <v>255</v>
      </c>
      <c r="F496" s="253" t="s">
        <v>247</v>
      </c>
      <c r="G496" s="237">
        <v>33435850</v>
      </c>
      <c r="H496" s="238">
        <v>43445</v>
      </c>
      <c r="I496" s="185">
        <v>43412</v>
      </c>
      <c r="J496" s="181">
        <v>2151514.06</v>
      </c>
    </row>
    <row r="497" spans="1:62" ht="16.5" outlineLevel="1" x14ac:dyDescent="0.25">
      <c r="A497" s="269"/>
      <c r="B497" s="315"/>
      <c r="C497" s="216" t="s">
        <v>2</v>
      </c>
      <c r="D497" s="207">
        <v>11311340</v>
      </c>
      <c r="E497" s="258"/>
      <c r="F497" s="258"/>
      <c r="G497" s="231"/>
      <c r="H497" s="234"/>
      <c r="I497" s="40">
        <v>43412</v>
      </c>
      <c r="J497" s="207">
        <v>7917690.2599999998</v>
      </c>
    </row>
    <row r="498" spans="1:62" ht="16.5" outlineLevel="1" x14ac:dyDescent="0.25">
      <c r="A498" s="269"/>
      <c r="B498" s="315"/>
      <c r="C498" s="216" t="s">
        <v>8</v>
      </c>
      <c r="D498" s="207">
        <v>23169000</v>
      </c>
      <c r="E498" s="258"/>
      <c r="F498" s="258"/>
      <c r="G498" s="240"/>
      <c r="H498" s="241"/>
      <c r="I498" s="40">
        <v>43445</v>
      </c>
      <c r="J498" s="207">
        <v>19542298.600000001</v>
      </c>
    </row>
    <row r="499" spans="1:62" ht="16.5" outlineLevel="1" x14ac:dyDescent="0.25">
      <c r="A499" s="269"/>
      <c r="B499" s="315"/>
      <c r="C499" s="60" t="s">
        <v>269</v>
      </c>
      <c r="D499" s="207">
        <v>589476</v>
      </c>
      <c r="E499" s="254"/>
      <c r="F499" s="254"/>
      <c r="G499" s="207">
        <v>589476</v>
      </c>
      <c r="H499" s="40">
        <v>43274</v>
      </c>
      <c r="I499" s="40">
        <v>43301</v>
      </c>
      <c r="J499" s="207">
        <v>589476</v>
      </c>
    </row>
    <row r="500" spans="1:62" ht="16.5" outlineLevel="1" x14ac:dyDescent="0.25">
      <c r="A500" s="269"/>
      <c r="B500" s="315"/>
      <c r="C500" s="60" t="s">
        <v>270</v>
      </c>
      <c r="D500" s="207">
        <v>104310.67</v>
      </c>
      <c r="E500" s="216"/>
      <c r="F500" s="216"/>
      <c r="G500" s="207"/>
      <c r="H500" s="40"/>
      <c r="I500" s="40">
        <v>43383</v>
      </c>
      <c r="J500" s="207">
        <v>104310.67</v>
      </c>
    </row>
    <row r="501" spans="1:62" ht="17.25" customHeight="1" outlineLevel="1" thickBot="1" x14ac:dyDescent="0.3">
      <c r="A501" s="310" t="s">
        <v>10</v>
      </c>
      <c r="B501" s="311"/>
      <c r="C501" s="27"/>
      <c r="D501" s="73">
        <f>SUM(D496:D500)</f>
        <v>37577116.670000002</v>
      </c>
      <c r="E501" s="78"/>
      <c r="F501" s="78"/>
      <c r="G501" s="73">
        <f>SUM(G496:G499)</f>
        <v>34025326</v>
      </c>
      <c r="H501" s="86"/>
      <c r="I501" s="42"/>
      <c r="J501" s="73">
        <f>SUM(J496:J500)</f>
        <v>30305289.590000004</v>
      </c>
    </row>
    <row r="502" spans="1:62" ht="33" outlineLevel="1" x14ac:dyDescent="0.25">
      <c r="A502" s="271">
        <v>6</v>
      </c>
      <c r="B502" s="271" t="s">
        <v>299</v>
      </c>
      <c r="C502" s="216" t="s">
        <v>8</v>
      </c>
      <c r="D502" s="183">
        <v>11873509</v>
      </c>
      <c r="E502" s="180" t="s">
        <v>425</v>
      </c>
      <c r="F502" s="180" t="s">
        <v>188</v>
      </c>
      <c r="G502" s="183">
        <v>9894590.8399999999</v>
      </c>
      <c r="H502" s="187">
        <v>43434</v>
      </c>
      <c r="I502" s="187">
        <v>43455</v>
      </c>
      <c r="J502" s="183">
        <v>9700579.4000000004</v>
      </c>
    </row>
    <row r="503" spans="1:62" ht="33" outlineLevel="1" x14ac:dyDescent="0.25">
      <c r="A503" s="272"/>
      <c r="B503" s="272"/>
      <c r="C503" s="60" t="s">
        <v>269</v>
      </c>
      <c r="D503" s="207">
        <v>241170.01</v>
      </c>
      <c r="E503" s="216" t="s">
        <v>401</v>
      </c>
      <c r="F503" s="216" t="s">
        <v>188</v>
      </c>
      <c r="G503" s="207">
        <v>241170</v>
      </c>
      <c r="H503" s="40">
        <v>43311</v>
      </c>
      <c r="I503" s="40">
        <v>43311</v>
      </c>
      <c r="J503" s="207">
        <v>241170.01</v>
      </c>
    </row>
    <row r="504" spans="1:62" ht="17.25" customHeight="1" outlineLevel="1" x14ac:dyDescent="0.25">
      <c r="A504" s="273"/>
      <c r="B504" s="273"/>
      <c r="C504" s="60" t="s">
        <v>270</v>
      </c>
      <c r="D504" s="207">
        <v>33411.742736715903</v>
      </c>
      <c r="E504" s="43"/>
      <c r="F504" s="43"/>
      <c r="G504" s="104"/>
      <c r="H504" s="44"/>
      <c r="I504" s="16"/>
      <c r="J504" s="104"/>
    </row>
    <row r="505" spans="1:62" ht="17.25" customHeight="1" outlineLevel="1" thickBot="1" x14ac:dyDescent="0.3">
      <c r="A505" s="310" t="s">
        <v>10</v>
      </c>
      <c r="B505" s="311"/>
      <c r="C505" s="26"/>
      <c r="D505" s="20">
        <f>SUM(D502:D504)</f>
        <v>12148090.752736716</v>
      </c>
      <c r="E505" s="85"/>
      <c r="F505" s="85"/>
      <c r="G505" s="20">
        <f>G502+G503</f>
        <v>10135760.84</v>
      </c>
      <c r="H505" s="159"/>
      <c r="I505" s="28"/>
      <c r="J505" s="20">
        <f>J502+J503+J504</f>
        <v>9941749.4100000001</v>
      </c>
    </row>
    <row r="506" spans="1:62" ht="33" outlineLevel="1" x14ac:dyDescent="0.25">
      <c r="A506" s="271">
        <v>7</v>
      </c>
      <c r="B506" s="271" t="s">
        <v>300</v>
      </c>
      <c r="C506" s="180" t="s">
        <v>7</v>
      </c>
      <c r="D506" s="183">
        <v>5068638.83</v>
      </c>
      <c r="E506" s="180" t="s">
        <v>439</v>
      </c>
      <c r="F506" s="180" t="s">
        <v>188</v>
      </c>
      <c r="G506" s="183">
        <v>4223865.6900000004</v>
      </c>
      <c r="H506" s="187">
        <v>43424</v>
      </c>
      <c r="I506" s="187">
        <v>43448</v>
      </c>
      <c r="J506" s="183">
        <v>3977237.2</v>
      </c>
    </row>
    <row r="507" spans="1:62" ht="33" outlineLevel="1" x14ac:dyDescent="0.25">
      <c r="A507" s="272"/>
      <c r="B507" s="272"/>
      <c r="C507" s="60" t="s">
        <v>269</v>
      </c>
      <c r="D507" s="207">
        <v>224520.05</v>
      </c>
      <c r="E507" s="216" t="s">
        <v>401</v>
      </c>
      <c r="F507" s="216" t="s">
        <v>188</v>
      </c>
      <c r="G507" s="207">
        <v>224520.05</v>
      </c>
      <c r="H507" s="40">
        <v>43311</v>
      </c>
      <c r="I507" s="40">
        <v>43311</v>
      </c>
      <c r="J507" s="207">
        <v>224520.05</v>
      </c>
    </row>
    <row r="508" spans="1:62" ht="34.5" customHeight="1" outlineLevel="1" x14ac:dyDescent="0.25">
      <c r="A508" s="273"/>
      <c r="B508" s="273"/>
      <c r="C508" s="60" t="s">
        <v>270</v>
      </c>
      <c r="D508" s="207">
        <v>22274.495157810601</v>
      </c>
      <c r="E508" s="43"/>
      <c r="F508" s="43"/>
      <c r="G508" s="104"/>
      <c r="H508" s="44"/>
      <c r="I508" s="16"/>
      <c r="J508" s="207">
        <v>10000</v>
      </c>
      <c r="K508" s="1"/>
      <c r="L508" s="1"/>
      <c r="M508" s="1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</row>
    <row r="509" spans="1:62" ht="17.25" customHeight="1" outlineLevel="1" thickBot="1" x14ac:dyDescent="0.3">
      <c r="A509" s="310" t="s">
        <v>10</v>
      </c>
      <c r="B509" s="311"/>
      <c r="C509" s="26"/>
      <c r="D509" s="20">
        <f>SUM(D506:D508)</f>
        <v>5315433.3751578107</v>
      </c>
      <c r="E509" s="85"/>
      <c r="F509" s="85"/>
      <c r="G509" s="20">
        <f>G506+G507</f>
        <v>4448385.74</v>
      </c>
      <c r="H509" s="159"/>
      <c r="I509" s="28"/>
      <c r="J509" s="20">
        <f>J506+J507+J508</f>
        <v>4211757.25</v>
      </c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</row>
    <row r="510" spans="1:62" s="4" customFormat="1" ht="34.5" customHeight="1" outlineLevel="1" x14ac:dyDescent="0.25">
      <c r="A510" s="295" t="s">
        <v>124</v>
      </c>
      <c r="B510" s="296"/>
      <c r="C510" s="298"/>
      <c r="D510" s="189">
        <v>3282754.1810813802</v>
      </c>
      <c r="E510" s="217"/>
      <c r="F510" s="182"/>
      <c r="G510" s="66">
        <f>SUM(G511:G515)</f>
        <v>4215711.7300000004</v>
      </c>
      <c r="H510" s="186"/>
      <c r="I510" s="57"/>
      <c r="J510" s="66">
        <f>J513+J515+J511+J514</f>
        <v>2513123.2400000002</v>
      </c>
      <c r="K510" s="6"/>
      <c r="L510" s="6"/>
      <c r="M510" s="6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</row>
    <row r="511" spans="1:62" s="4" customFormat="1" ht="41.25" customHeight="1" outlineLevel="1" x14ac:dyDescent="0.25">
      <c r="A511" s="144">
        <v>1</v>
      </c>
      <c r="B511" s="130" t="s">
        <v>545</v>
      </c>
      <c r="C511" s="130" t="s">
        <v>269</v>
      </c>
      <c r="D511" s="60"/>
      <c r="E511" s="227" t="s">
        <v>544</v>
      </c>
      <c r="F511" s="230" t="s">
        <v>543</v>
      </c>
      <c r="G511" s="60">
        <v>238526.63</v>
      </c>
      <c r="H511" s="233">
        <v>43410</v>
      </c>
      <c r="I511" s="16"/>
      <c r="J511" s="60">
        <v>202141.21</v>
      </c>
      <c r="K511" s="6"/>
      <c r="L511" s="6"/>
      <c r="M511" s="6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</row>
    <row r="512" spans="1:62" s="4" customFormat="1" ht="45.75" customHeight="1" outlineLevel="1" x14ac:dyDescent="0.25">
      <c r="A512" s="144">
        <v>2</v>
      </c>
      <c r="B512" s="130" t="s">
        <v>546</v>
      </c>
      <c r="C512" s="130" t="s">
        <v>269</v>
      </c>
      <c r="D512" s="60"/>
      <c r="E512" s="228"/>
      <c r="F512" s="231"/>
      <c r="G512" s="60">
        <v>1250226.29</v>
      </c>
      <c r="H512" s="234"/>
      <c r="I512" s="16"/>
      <c r="J512" s="60">
        <v>0</v>
      </c>
      <c r="K512" s="6"/>
      <c r="L512" s="6"/>
      <c r="M512" s="6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</row>
    <row r="513" spans="1:62" s="4" customFormat="1" ht="49.5" customHeight="1" outlineLevel="1" x14ac:dyDescent="0.25">
      <c r="A513" s="144">
        <v>3</v>
      </c>
      <c r="B513" s="130" t="s">
        <v>547</v>
      </c>
      <c r="C513" s="130" t="s">
        <v>269</v>
      </c>
      <c r="D513" s="60"/>
      <c r="E513" s="228"/>
      <c r="F513" s="231"/>
      <c r="G513" s="60">
        <v>1031356.45</v>
      </c>
      <c r="H513" s="234"/>
      <c r="I513" s="40">
        <v>43454</v>
      </c>
      <c r="J513" s="60">
        <v>874030.88</v>
      </c>
      <c r="K513" s="6"/>
      <c r="L513" s="6"/>
      <c r="M513" s="6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</row>
    <row r="514" spans="1:62" s="4" customFormat="1" ht="42.75" customHeight="1" outlineLevel="1" x14ac:dyDescent="0.25">
      <c r="A514" s="144">
        <v>4</v>
      </c>
      <c r="B514" s="130" t="s">
        <v>548</v>
      </c>
      <c r="C514" s="130" t="s">
        <v>269</v>
      </c>
      <c r="D514" s="60"/>
      <c r="E514" s="228"/>
      <c r="F514" s="231"/>
      <c r="G514" s="60">
        <v>1376557.12</v>
      </c>
      <c r="H514" s="234"/>
      <c r="I514" s="16"/>
      <c r="J514" s="60">
        <v>1166573.83</v>
      </c>
      <c r="K514" s="6"/>
      <c r="L514" s="6"/>
      <c r="M514" s="6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</row>
    <row r="515" spans="1:62" s="4" customFormat="1" ht="45.75" customHeight="1" outlineLevel="1" x14ac:dyDescent="0.25">
      <c r="A515" s="144">
        <v>5</v>
      </c>
      <c r="B515" s="130" t="s">
        <v>549</v>
      </c>
      <c r="C515" s="130" t="s">
        <v>269</v>
      </c>
      <c r="D515" s="60"/>
      <c r="E515" s="239"/>
      <c r="F515" s="240"/>
      <c r="G515" s="60">
        <v>319045.24</v>
      </c>
      <c r="H515" s="241"/>
      <c r="I515" s="40">
        <v>43454</v>
      </c>
      <c r="J515" s="60">
        <v>270377.32</v>
      </c>
      <c r="K515" s="6"/>
      <c r="L515" s="6"/>
      <c r="M515" s="6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</row>
    <row r="516" spans="1:62" s="1" customFormat="1" ht="39" customHeight="1" outlineLevel="1" x14ac:dyDescent="0.25">
      <c r="A516" s="388" t="s">
        <v>125</v>
      </c>
      <c r="B516" s="388"/>
      <c r="C516" s="252"/>
      <c r="D516" s="189">
        <v>800000</v>
      </c>
      <c r="E516" s="217"/>
      <c r="F516" s="182"/>
      <c r="G516" s="189">
        <v>0</v>
      </c>
      <c r="H516" s="186"/>
      <c r="I516" s="57"/>
      <c r="J516" s="189">
        <f>J517+J519+J518</f>
        <v>50000</v>
      </c>
      <c r="K516" s="7"/>
      <c r="L516" s="7"/>
      <c r="M516" s="7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D516" s="38"/>
      <c r="BE516" s="38"/>
      <c r="BF516" s="38"/>
      <c r="BG516" s="38"/>
      <c r="BH516" s="38"/>
      <c r="BI516" s="38"/>
      <c r="BJ516" s="38"/>
    </row>
    <row r="517" spans="1:62" s="1" customFormat="1" ht="33.75" customHeight="1" outlineLevel="1" x14ac:dyDescent="0.25">
      <c r="A517" s="193">
        <v>1</v>
      </c>
      <c r="B517" s="216" t="s">
        <v>549</v>
      </c>
      <c r="C517" s="216" t="s">
        <v>640</v>
      </c>
      <c r="D517" s="154"/>
      <c r="E517" s="49"/>
      <c r="F517" s="207"/>
      <c r="G517" s="154"/>
      <c r="H517" s="40"/>
      <c r="I517" s="16"/>
      <c r="J517" s="60">
        <v>10000</v>
      </c>
      <c r="K517" s="7"/>
      <c r="L517" s="7"/>
      <c r="M517" s="7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8"/>
      <c r="BE517" s="38"/>
      <c r="BF517" s="38"/>
      <c r="BG517" s="38"/>
      <c r="BH517" s="38"/>
      <c r="BI517" s="38"/>
      <c r="BJ517" s="38"/>
    </row>
    <row r="518" spans="1:62" s="1" customFormat="1" ht="39" customHeight="1" outlineLevel="1" x14ac:dyDescent="0.25">
      <c r="A518" s="193">
        <v>2</v>
      </c>
      <c r="B518" s="216" t="s">
        <v>548</v>
      </c>
      <c r="C518" s="216" t="s">
        <v>640</v>
      </c>
      <c r="D518" s="154"/>
      <c r="E518" s="49"/>
      <c r="F518" s="207"/>
      <c r="G518" s="154"/>
      <c r="H518" s="40"/>
      <c r="I518" s="40">
        <v>43459</v>
      </c>
      <c r="J518" s="60">
        <v>20000</v>
      </c>
      <c r="K518" s="7"/>
      <c r="L518" s="7"/>
      <c r="M518" s="7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8"/>
      <c r="BF518" s="38"/>
      <c r="BG518" s="38"/>
      <c r="BH518" s="38"/>
      <c r="BI518" s="38"/>
      <c r="BJ518" s="38"/>
    </row>
    <row r="519" spans="1:62" s="1" customFormat="1" ht="39" customHeight="1" outlineLevel="1" x14ac:dyDescent="0.25">
      <c r="A519" s="193">
        <v>3</v>
      </c>
      <c r="B519" s="216" t="s">
        <v>547</v>
      </c>
      <c r="C519" s="216" t="s">
        <v>640</v>
      </c>
      <c r="D519" s="154"/>
      <c r="E519" s="49"/>
      <c r="F519" s="207"/>
      <c r="G519" s="154"/>
      <c r="H519" s="40"/>
      <c r="I519" s="40">
        <v>43453</v>
      </c>
      <c r="J519" s="60">
        <v>20000</v>
      </c>
      <c r="K519" s="7"/>
      <c r="L519" s="7"/>
      <c r="M519" s="7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8"/>
      <c r="BF519" s="38"/>
      <c r="BG519" s="38"/>
      <c r="BH519" s="38"/>
      <c r="BI519" s="38"/>
      <c r="BJ519" s="38"/>
    </row>
    <row r="520" spans="1:62" ht="17.25" outlineLevel="1" thickBot="1" x14ac:dyDescent="0.3">
      <c r="A520" s="310" t="s">
        <v>11</v>
      </c>
      <c r="B520" s="311"/>
      <c r="C520" s="27"/>
      <c r="D520" s="73">
        <f>D479+D483+D489+D495+D501+D510+D516+D505+D509</f>
        <v>142343333.50897589</v>
      </c>
      <c r="E520" s="73"/>
      <c r="F520" s="73"/>
      <c r="G520" s="73">
        <f>G479+G483+G489+G495+G501+G505+G509+G510+G516</f>
        <v>144322117.49000001</v>
      </c>
      <c r="H520" s="73"/>
      <c r="I520" s="73"/>
      <c r="J520" s="73">
        <f>J479+J483+J489+J495+J501+J505+J509+J510+J516</f>
        <v>90194540.999999985</v>
      </c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</row>
    <row r="521" spans="1:62" s="38" customFormat="1" ht="24.75" customHeight="1" thickBot="1" x14ac:dyDescent="0.3">
      <c r="A521" s="260" t="s">
        <v>22</v>
      </c>
      <c r="B521" s="388"/>
      <c r="C521" s="388"/>
      <c r="D521" s="388"/>
      <c r="E521" s="388"/>
      <c r="F521" s="388"/>
      <c r="G521" s="388"/>
      <c r="H521" s="388"/>
      <c r="I521" s="388"/>
      <c r="J521" s="388"/>
      <c r="K521" s="1"/>
      <c r="L521" s="1"/>
      <c r="M521" s="1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</row>
    <row r="522" spans="1:62" s="3" customFormat="1" ht="49.5" customHeight="1" x14ac:dyDescent="0.25">
      <c r="A522" s="408">
        <v>1</v>
      </c>
      <c r="B522" s="374" t="s">
        <v>140</v>
      </c>
      <c r="C522" s="59" t="s">
        <v>5</v>
      </c>
      <c r="D522" s="59">
        <v>585871</v>
      </c>
      <c r="E522" s="59" t="s">
        <v>208</v>
      </c>
      <c r="F522" s="61" t="s">
        <v>206</v>
      </c>
      <c r="G522" s="181">
        <v>732330.42</v>
      </c>
      <c r="H522" s="62">
        <v>43374</v>
      </c>
      <c r="I522" s="62">
        <v>43364</v>
      </c>
      <c r="J522" s="59">
        <v>585871</v>
      </c>
      <c r="K522" s="2"/>
      <c r="L522" s="2"/>
      <c r="M522" s="2"/>
    </row>
    <row r="523" spans="1:62" s="4" customFormat="1" ht="17.25" outlineLevel="1" thickBot="1" x14ac:dyDescent="0.3">
      <c r="A523" s="255" t="s">
        <v>10</v>
      </c>
      <c r="B523" s="225"/>
      <c r="C523" s="33"/>
      <c r="D523" s="20">
        <f>SUM(D522:D522)</f>
        <v>585871</v>
      </c>
      <c r="E523" s="87"/>
      <c r="F523" s="87"/>
      <c r="G523" s="20">
        <f>G522</f>
        <v>732330.42</v>
      </c>
      <c r="H523" s="39"/>
      <c r="I523" s="28"/>
      <c r="J523" s="20">
        <f>SUM(J522:J522)</f>
        <v>585871</v>
      </c>
      <c r="K523" s="1"/>
      <c r="L523" s="1"/>
      <c r="M523" s="1"/>
    </row>
    <row r="524" spans="1:62" s="3" customFormat="1" ht="45.75" customHeight="1" x14ac:dyDescent="0.25">
      <c r="A524" s="408">
        <v>2</v>
      </c>
      <c r="B524" s="374" t="s">
        <v>48</v>
      </c>
      <c r="C524" s="59" t="s">
        <v>4</v>
      </c>
      <c r="D524" s="59">
        <v>139211</v>
      </c>
      <c r="E524" s="59" t="s">
        <v>207</v>
      </c>
      <c r="F524" s="216" t="s">
        <v>206</v>
      </c>
      <c r="G524" s="207">
        <v>142156.96</v>
      </c>
      <c r="H524" s="62">
        <v>43374</v>
      </c>
      <c r="I524" s="62">
        <v>43364</v>
      </c>
      <c r="J524" s="59">
        <v>139211</v>
      </c>
      <c r="K524" s="2"/>
      <c r="L524" s="2"/>
      <c r="M524" s="2"/>
    </row>
    <row r="525" spans="1:62" s="4" customFormat="1" ht="17.25" outlineLevel="1" thickBot="1" x14ac:dyDescent="0.3">
      <c r="A525" s="256" t="s">
        <v>10</v>
      </c>
      <c r="B525" s="257"/>
      <c r="C525" s="209"/>
      <c r="D525" s="20">
        <f>SUM(D524:D524)</f>
        <v>139211</v>
      </c>
      <c r="E525" s="87"/>
      <c r="F525" s="87"/>
      <c r="G525" s="20">
        <f>SUM(G524)</f>
        <v>142156.96</v>
      </c>
      <c r="H525" s="210"/>
      <c r="I525" s="106"/>
      <c r="J525" s="56">
        <f>SUM(J524:J524)</f>
        <v>139211</v>
      </c>
      <c r="K525" s="1"/>
      <c r="L525" s="1"/>
      <c r="M525" s="1"/>
    </row>
    <row r="526" spans="1:62" s="3" customFormat="1" ht="41.25" customHeight="1" x14ac:dyDescent="0.25">
      <c r="A526" s="408">
        <v>3</v>
      </c>
      <c r="B526" s="374" t="s">
        <v>75</v>
      </c>
      <c r="C526" s="59" t="s">
        <v>7</v>
      </c>
      <c r="D526" s="59">
        <v>3615186.58</v>
      </c>
      <c r="E526" s="59" t="s">
        <v>261</v>
      </c>
      <c r="F526" s="59" t="s">
        <v>206</v>
      </c>
      <c r="G526" s="59">
        <v>3859709.67</v>
      </c>
      <c r="H526" s="62">
        <v>43375</v>
      </c>
      <c r="I526" s="62">
        <v>43364</v>
      </c>
      <c r="J526" s="59">
        <v>3615186.58</v>
      </c>
      <c r="K526" s="2"/>
      <c r="L526" s="2"/>
      <c r="M526" s="2"/>
    </row>
    <row r="527" spans="1:62" s="4" customFormat="1" ht="17.25" outlineLevel="1" thickBot="1" x14ac:dyDescent="0.3">
      <c r="A527" s="255" t="s">
        <v>10</v>
      </c>
      <c r="B527" s="225"/>
      <c r="C527" s="33"/>
      <c r="D527" s="20">
        <f>SUM(D526:D526)</f>
        <v>3615186.58</v>
      </c>
      <c r="E527" s="33"/>
      <c r="F527" s="33"/>
      <c r="G527" s="56">
        <f>SUM(G526)</f>
        <v>3859709.67</v>
      </c>
      <c r="H527" s="39"/>
      <c r="I527" s="28"/>
      <c r="J527" s="20">
        <f>SUM(J526:J526)</f>
        <v>3615186.58</v>
      </c>
      <c r="K527" s="1"/>
      <c r="L527" s="1"/>
      <c r="M527" s="1"/>
    </row>
    <row r="528" spans="1:62" s="3" customFormat="1" ht="39" customHeight="1" x14ac:dyDescent="0.25">
      <c r="A528" s="408">
        <v>4</v>
      </c>
      <c r="B528" s="374" t="s">
        <v>76</v>
      </c>
      <c r="C528" s="59" t="s">
        <v>7</v>
      </c>
      <c r="D528" s="59">
        <v>1394748.64</v>
      </c>
      <c r="E528" s="59" t="s">
        <v>261</v>
      </c>
      <c r="F528" s="59" t="s">
        <v>206</v>
      </c>
      <c r="G528" s="59">
        <v>1629634.19</v>
      </c>
      <c r="H528" s="62">
        <v>43375</v>
      </c>
      <c r="I528" s="62">
        <v>43364</v>
      </c>
      <c r="J528" s="59">
        <v>1394748.64</v>
      </c>
      <c r="K528" s="2"/>
      <c r="L528" s="2"/>
      <c r="M528" s="2"/>
    </row>
    <row r="529" spans="1:62" s="4" customFormat="1" ht="17.25" outlineLevel="1" thickBot="1" x14ac:dyDescent="0.3">
      <c r="A529" s="255" t="s">
        <v>10</v>
      </c>
      <c r="B529" s="225"/>
      <c r="C529" s="33"/>
      <c r="D529" s="20">
        <f>SUM(D528:D528)</f>
        <v>1394748.64</v>
      </c>
      <c r="E529" s="182"/>
      <c r="F529" s="220"/>
      <c r="G529" s="73">
        <f>SUM(G528)</f>
        <v>1629634.19</v>
      </c>
      <c r="H529" s="39"/>
      <c r="I529" s="28"/>
      <c r="J529" s="20">
        <f>SUM(J528:J528)</f>
        <v>1394748.64</v>
      </c>
      <c r="K529" s="1"/>
      <c r="L529" s="1"/>
      <c r="M529" s="1"/>
    </row>
    <row r="530" spans="1:62" s="3" customFormat="1" ht="42" customHeight="1" x14ac:dyDescent="0.25">
      <c r="A530" s="408">
        <v>5</v>
      </c>
      <c r="B530" s="374" t="s">
        <v>77</v>
      </c>
      <c r="C530" s="59" t="s">
        <v>7</v>
      </c>
      <c r="D530" s="59">
        <v>1347288.25</v>
      </c>
      <c r="E530" s="59" t="s">
        <v>261</v>
      </c>
      <c r="F530" s="59" t="s">
        <v>206</v>
      </c>
      <c r="G530" s="59">
        <v>1608823.78</v>
      </c>
      <c r="H530" s="62">
        <v>43375</v>
      </c>
      <c r="I530" s="62">
        <v>43364</v>
      </c>
      <c r="J530" s="59">
        <v>1347288.25</v>
      </c>
      <c r="K530" s="1"/>
      <c r="L530" s="1"/>
      <c r="M530" s="1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</row>
    <row r="531" spans="1:62" s="4" customFormat="1" ht="17.25" outlineLevel="1" thickBot="1" x14ac:dyDescent="0.3">
      <c r="A531" s="255" t="s">
        <v>10</v>
      </c>
      <c r="B531" s="225"/>
      <c r="C531" s="33"/>
      <c r="D531" s="20">
        <f>SUM(D530:D530)</f>
        <v>1347288.25</v>
      </c>
      <c r="E531" s="220"/>
      <c r="F531" s="33"/>
      <c r="G531" s="20">
        <f>SUM(G530)</f>
        <v>1608823.78</v>
      </c>
      <c r="H531" s="39"/>
      <c r="I531" s="28"/>
      <c r="J531" s="20">
        <f>SUM(J530:J530)</f>
        <v>1347288.25</v>
      </c>
      <c r="K531" s="1"/>
      <c r="L531" s="1"/>
      <c r="M531" s="1"/>
    </row>
    <row r="532" spans="1:62" s="4" customFormat="1" ht="42.75" customHeight="1" outlineLevel="1" x14ac:dyDescent="0.25">
      <c r="A532" s="409">
        <v>6</v>
      </c>
      <c r="B532" s="104" t="s">
        <v>78</v>
      </c>
      <c r="C532" s="207" t="s">
        <v>7</v>
      </c>
      <c r="D532" s="207">
        <v>2519545.35</v>
      </c>
      <c r="E532" s="59" t="s">
        <v>261</v>
      </c>
      <c r="F532" s="207" t="s">
        <v>206</v>
      </c>
      <c r="G532" s="207">
        <v>2773410.68</v>
      </c>
      <c r="H532" s="40">
        <v>43375</v>
      </c>
      <c r="I532" s="40">
        <v>43364</v>
      </c>
      <c r="J532" s="207">
        <v>2519545.35</v>
      </c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</row>
    <row r="533" spans="1:62" s="4" customFormat="1" ht="17.25" customHeight="1" outlineLevel="1" thickBot="1" x14ac:dyDescent="0.3">
      <c r="A533" s="313" t="s">
        <v>10</v>
      </c>
      <c r="B533" s="314"/>
      <c r="C533" s="33"/>
      <c r="D533" s="20">
        <f>SUM(D532:D532)</f>
        <v>2519545.35</v>
      </c>
      <c r="E533" s="33"/>
      <c r="F533" s="33"/>
      <c r="G533" s="20">
        <f>SUM(G532)</f>
        <v>2773410.68</v>
      </c>
      <c r="H533" s="39"/>
      <c r="I533" s="28"/>
      <c r="J533" s="20">
        <f>SUM(J532:J532)</f>
        <v>2519545.35</v>
      </c>
      <c r="K533" s="1"/>
      <c r="L533" s="1"/>
      <c r="M533" s="1"/>
    </row>
    <row r="534" spans="1:62" s="3" customFormat="1" ht="36" customHeight="1" x14ac:dyDescent="0.25">
      <c r="A534" s="196">
        <v>7</v>
      </c>
      <c r="B534" s="194" t="s">
        <v>79</v>
      </c>
      <c r="C534" s="59" t="s">
        <v>7</v>
      </c>
      <c r="D534" s="59">
        <v>2289320.9900000002</v>
      </c>
      <c r="E534" s="59" t="s">
        <v>261</v>
      </c>
      <c r="F534" s="183" t="s">
        <v>206</v>
      </c>
      <c r="G534" s="183">
        <v>2451200.7999999998</v>
      </c>
      <c r="H534" s="187">
        <v>43375</v>
      </c>
      <c r="I534" s="62">
        <v>43364</v>
      </c>
      <c r="J534" s="59">
        <v>2289320.9900000002</v>
      </c>
      <c r="K534" s="2"/>
      <c r="L534" s="2"/>
      <c r="M534" s="2"/>
    </row>
    <row r="535" spans="1:62" s="4" customFormat="1" ht="17.25" customHeight="1" outlineLevel="1" thickBot="1" x14ac:dyDescent="0.3">
      <c r="A535" s="313" t="s">
        <v>10</v>
      </c>
      <c r="B535" s="314"/>
      <c r="C535" s="33"/>
      <c r="D535" s="20">
        <f>SUM(D534:D534)</f>
        <v>2289320.9900000002</v>
      </c>
      <c r="E535" s="33"/>
      <c r="F535" s="33"/>
      <c r="G535" s="20">
        <f>SUM(G534:G534)</f>
        <v>2451200.7999999998</v>
      </c>
      <c r="H535" s="39"/>
      <c r="I535" s="28"/>
      <c r="J535" s="20">
        <f>SUM(J534:J534)</f>
        <v>2289320.9900000002</v>
      </c>
      <c r="K535" s="1"/>
      <c r="L535" s="1"/>
      <c r="M535" s="1"/>
    </row>
    <row r="536" spans="1:62" s="3" customFormat="1" ht="38.25" customHeight="1" x14ac:dyDescent="0.25">
      <c r="A536" s="410">
        <v>8</v>
      </c>
      <c r="B536" s="153" t="s">
        <v>80</v>
      </c>
      <c r="C536" s="207" t="s">
        <v>7</v>
      </c>
      <c r="D536" s="207">
        <v>3395814.42</v>
      </c>
      <c r="E536" s="59" t="s">
        <v>261</v>
      </c>
      <c r="F536" s="183" t="s">
        <v>206</v>
      </c>
      <c r="G536" s="411">
        <v>3611250.98</v>
      </c>
      <c r="H536" s="40">
        <v>43375</v>
      </c>
      <c r="I536" s="40">
        <v>43364</v>
      </c>
      <c r="J536" s="207">
        <v>3395814.42</v>
      </c>
      <c r="K536" s="1"/>
      <c r="L536" s="1"/>
      <c r="M536" s="1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</row>
    <row r="537" spans="1:62" s="4" customFormat="1" ht="16.5" outlineLevel="1" x14ac:dyDescent="0.25">
      <c r="A537" s="256" t="s">
        <v>10</v>
      </c>
      <c r="B537" s="257"/>
      <c r="C537" s="209"/>
      <c r="D537" s="56">
        <f>SUM(D536:D536)</f>
        <v>3395814.42</v>
      </c>
      <c r="E537" s="209"/>
      <c r="F537" s="209"/>
      <c r="G537" s="56">
        <f>SUM(G536:G536)</f>
        <v>3611250.98</v>
      </c>
      <c r="H537" s="210"/>
      <c r="I537" s="106"/>
      <c r="J537" s="56">
        <f>SUM(J536:J536)</f>
        <v>3395814.42</v>
      </c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</row>
    <row r="538" spans="1:62" s="4" customFormat="1" ht="36" customHeight="1" outlineLevel="1" x14ac:dyDescent="0.25">
      <c r="A538" s="144">
        <v>1</v>
      </c>
      <c r="B538" s="130" t="s">
        <v>550</v>
      </c>
      <c r="C538" s="207" t="s">
        <v>269</v>
      </c>
      <c r="D538" s="207"/>
      <c r="E538" s="230" t="s">
        <v>553</v>
      </c>
      <c r="F538" s="230" t="s">
        <v>390</v>
      </c>
      <c r="G538" s="207">
        <v>93651.88</v>
      </c>
      <c r="H538" s="233">
        <v>43387</v>
      </c>
      <c r="I538" s="40">
        <v>43460</v>
      </c>
      <c r="J538" s="207">
        <v>79366</v>
      </c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</row>
    <row r="539" spans="1:62" s="4" customFormat="1" ht="42" customHeight="1" outlineLevel="1" x14ac:dyDescent="0.25">
      <c r="A539" s="144">
        <v>2</v>
      </c>
      <c r="B539" s="130" t="s">
        <v>551</v>
      </c>
      <c r="C539" s="207" t="s">
        <v>269</v>
      </c>
      <c r="D539" s="207"/>
      <c r="E539" s="231"/>
      <c r="F539" s="231"/>
      <c r="G539" s="207">
        <v>94658.42</v>
      </c>
      <c r="H539" s="234"/>
      <c r="I539" s="40">
        <v>43460</v>
      </c>
      <c r="J539" s="207">
        <v>80219</v>
      </c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</row>
    <row r="540" spans="1:62" s="4" customFormat="1" ht="46.5" customHeight="1" outlineLevel="1" x14ac:dyDescent="0.25">
      <c r="A540" s="144">
        <v>3</v>
      </c>
      <c r="B540" s="130" t="s">
        <v>552</v>
      </c>
      <c r="C540" s="207" t="s">
        <v>269</v>
      </c>
      <c r="D540" s="207"/>
      <c r="E540" s="240"/>
      <c r="F540" s="240"/>
      <c r="G540" s="207">
        <v>113565.56</v>
      </c>
      <c r="H540" s="241"/>
      <c r="I540" s="40">
        <v>43460</v>
      </c>
      <c r="J540" s="207">
        <v>96242</v>
      </c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</row>
    <row r="541" spans="1:62" s="4" customFormat="1" ht="17.25" customHeight="1" outlineLevel="1" x14ac:dyDescent="0.25">
      <c r="A541" s="295" t="s">
        <v>124</v>
      </c>
      <c r="B541" s="296"/>
      <c r="C541" s="133"/>
      <c r="D541" s="189">
        <v>623149.99640876497</v>
      </c>
      <c r="E541" s="217"/>
      <c r="F541" s="201"/>
      <c r="G541" s="189">
        <f>SUM(G538:G540)</f>
        <v>301875.86</v>
      </c>
      <c r="H541" s="47"/>
      <c r="I541" s="57"/>
      <c r="J541" s="189">
        <f>J538+J539+J540</f>
        <v>255827</v>
      </c>
      <c r="K541" s="1"/>
      <c r="L541" s="1"/>
      <c r="M541" s="1"/>
    </row>
    <row r="542" spans="1:62" s="1" customFormat="1" ht="36" customHeight="1" outlineLevel="1" x14ac:dyDescent="0.25">
      <c r="A542" s="307" t="s">
        <v>125</v>
      </c>
      <c r="B542" s="308"/>
      <c r="C542" s="309"/>
      <c r="D542" s="23">
        <v>300000</v>
      </c>
      <c r="E542" s="214"/>
      <c r="F542" s="122"/>
      <c r="G542" s="23"/>
      <c r="H542" s="210"/>
      <c r="I542" s="106"/>
      <c r="J542" s="23">
        <f>J543+J544+J545</f>
        <v>30000</v>
      </c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</row>
    <row r="543" spans="1:62" s="1" customFormat="1" ht="36" customHeight="1" outlineLevel="1" x14ac:dyDescent="0.25">
      <c r="A543" s="193">
        <v>1</v>
      </c>
      <c r="B543" s="130" t="s">
        <v>551</v>
      </c>
      <c r="C543" s="216" t="s">
        <v>270</v>
      </c>
      <c r="D543" s="154"/>
      <c r="E543" s="49"/>
      <c r="F543" s="216"/>
      <c r="G543" s="154"/>
      <c r="H543" s="40"/>
      <c r="I543" s="16"/>
      <c r="J543" s="60">
        <v>10000</v>
      </c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</row>
    <row r="544" spans="1:62" s="1" customFormat="1" ht="36" customHeight="1" outlineLevel="1" x14ac:dyDescent="0.25">
      <c r="A544" s="193">
        <v>2</v>
      </c>
      <c r="B544" s="130" t="s">
        <v>550</v>
      </c>
      <c r="C544" s="216" t="s">
        <v>270</v>
      </c>
      <c r="D544" s="154"/>
      <c r="E544" s="49"/>
      <c r="F544" s="216"/>
      <c r="G544" s="154"/>
      <c r="H544" s="40"/>
      <c r="I544" s="16"/>
      <c r="J544" s="60">
        <v>10000</v>
      </c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</row>
    <row r="545" spans="1:62" s="1" customFormat="1" ht="36" customHeight="1" outlineLevel="1" x14ac:dyDescent="0.25">
      <c r="A545" s="193">
        <v>3</v>
      </c>
      <c r="B545" s="130" t="s">
        <v>552</v>
      </c>
      <c r="C545" s="216" t="s">
        <v>270</v>
      </c>
      <c r="D545" s="154"/>
      <c r="E545" s="49"/>
      <c r="F545" s="216"/>
      <c r="G545" s="154"/>
      <c r="H545" s="40"/>
      <c r="I545" s="16"/>
      <c r="J545" s="60">
        <v>10000</v>
      </c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</row>
    <row r="546" spans="1:62" s="4" customFormat="1" ht="17.25" outlineLevel="1" thickBot="1" x14ac:dyDescent="0.3">
      <c r="A546" s="310" t="s">
        <v>11</v>
      </c>
      <c r="B546" s="311"/>
      <c r="C546" s="220"/>
      <c r="D546" s="73">
        <f t="shared" ref="D546:I546" si="9">D523+D525+D527+D529+D531+D533+D535+D537+D541+D542</f>
        <v>16210136.226408765</v>
      </c>
      <c r="E546" s="73">
        <f t="shared" si="9"/>
        <v>0</v>
      </c>
      <c r="F546" s="73">
        <f t="shared" si="9"/>
        <v>0</v>
      </c>
      <c r="G546" s="73">
        <f t="shared" si="9"/>
        <v>17110393.34</v>
      </c>
      <c r="H546" s="73">
        <f t="shared" si="9"/>
        <v>0</v>
      </c>
      <c r="I546" s="73">
        <f t="shared" si="9"/>
        <v>0</v>
      </c>
      <c r="J546" s="73">
        <f>J523+J525+J527+J529+J531+J533+J535+J537+J541+J542</f>
        <v>15572813.23</v>
      </c>
      <c r="K546" s="7"/>
      <c r="L546" s="7"/>
      <c r="M546" s="7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8"/>
      <c r="BE546" s="38"/>
      <c r="BF546" s="38"/>
      <c r="BG546" s="38"/>
      <c r="BH546" s="38"/>
      <c r="BI546" s="38"/>
      <c r="BJ546" s="38"/>
    </row>
    <row r="547" spans="1:62" s="3" customFormat="1" ht="30.75" customHeight="1" thickBot="1" x14ac:dyDescent="0.3">
      <c r="A547" s="369" t="s">
        <v>23</v>
      </c>
      <c r="B547" s="370"/>
      <c r="C547" s="370"/>
      <c r="D547" s="370"/>
      <c r="E547" s="370"/>
      <c r="F547" s="370"/>
      <c r="G547" s="370"/>
      <c r="H547" s="370"/>
      <c r="I547" s="370"/>
      <c r="J547" s="370"/>
      <c r="K547" s="7"/>
      <c r="L547" s="7"/>
      <c r="M547" s="7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  <c r="BE547" s="38"/>
      <c r="BF547" s="38"/>
      <c r="BG547" s="38"/>
      <c r="BH547" s="38"/>
      <c r="BI547" s="38"/>
      <c r="BJ547" s="38"/>
    </row>
    <row r="548" spans="1:62" s="38" customFormat="1" ht="33.75" customHeight="1" x14ac:dyDescent="0.25">
      <c r="A548" s="269">
        <v>1</v>
      </c>
      <c r="B548" s="272" t="s">
        <v>84</v>
      </c>
      <c r="C548" s="180" t="s">
        <v>5</v>
      </c>
      <c r="D548" s="183">
        <v>1098043.1000000001</v>
      </c>
      <c r="E548" s="253" t="s">
        <v>375</v>
      </c>
      <c r="F548" s="253" t="s">
        <v>241</v>
      </c>
      <c r="G548" s="237">
        <v>11896128.119999999</v>
      </c>
      <c r="H548" s="187">
        <v>43315</v>
      </c>
      <c r="I548" s="187">
        <v>43320</v>
      </c>
      <c r="J548" s="183">
        <v>1098043.1000000001</v>
      </c>
      <c r="K548" s="7"/>
      <c r="L548" s="7"/>
      <c r="M548" s="7"/>
    </row>
    <row r="549" spans="1:62" s="38" customFormat="1" ht="30" customHeight="1" x14ac:dyDescent="0.25">
      <c r="A549" s="269"/>
      <c r="B549" s="272"/>
      <c r="C549" s="216" t="s">
        <v>2</v>
      </c>
      <c r="D549" s="207">
        <v>3849748.82</v>
      </c>
      <c r="E549" s="258"/>
      <c r="F549" s="258"/>
      <c r="G549" s="231"/>
      <c r="H549" s="40">
        <v>43330</v>
      </c>
      <c r="I549" s="40">
        <v>43340</v>
      </c>
      <c r="J549" s="207">
        <v>3849748.8200000003</v>
      </c>
      <c r="K549" s="7"/>
      <c r="L549" s="7"/>
      <c r="M549" s="7"/>
    </row>
    <row r="550" spans="1:62" s="38" customFormat="1" ht="33" customHeight="1" x14ac:dyDescent="0.25">
      <c r="A550" s="269"/>
      <c r="B550" s="272"/>
      <c r="C550" s="216" t="s">
        <v>3</v>
      </c>
      <c r="D550" s="207">
        <v>343863.8</v>
      </c>
      <c r="E550" s="258"/>
      <c r="F550" s="258"/>
      <c r="G550" s="231"/>
      <c r="H550" s="187">
        <v>43315</v>
      </c>
      <c r="I550" s="40">
        <v>43322</v>
      </c>
      <c r="J550" s="207">
        <v>343863.8</v>
      </c>
      <c r="K550" s="7"/>
      <c r="L550" s="7"/>
      <c r="M550" s="7"/>
    </row>
    <row r="551" spans="1:62" s="38" customFormat="1" ht="33" customHeight="1" x14ac:dyDescent="0.25">
      <c r="A551" s="269"/>
      <c r="B551" s="272"/>
      <c r="C551" s="216" t="s">
        <v>4</v>
      </c>
      <c r="D551" s="207">
        <v>425266.1</v>
      </c>
      <c r="E551" s="258"/>
      <c r="F551" s="258"/>
      <c r="G551" s="231"/>
      <c r="H551" s="187">
        <v>43315</v>
      </c>
      <c r="I551" s="40">
        <v>43322</v>
      </c>
      <c r="J551" s="207">
        <v>425266.1</v>
      </c>
      <c r="K551" s="6"/>
      <c r="L551" s="6"/>
      <c r="M551" s="6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</row>
    <row r="552" spans="1:62" s="38" customFormat="1" ht="33" customHeight="1" x14ac:dyDescent="0.25">
      <c r="A552" s="270"/>
      <c r="B552" s="273"/>
      <c r="C552" s="216" t="s">
        <v>8</v>
      </c>
      <c r="D552" s="207">
        <v>8049476.2000000002</v>
      </c>
      <c r="E552" s="254"/>
      <c r="F552" s="254"/>
      <c r="G552" s="240"/>
      <c r="H552" s="40">
        <v>43330</v>
      </c>
      <c r="I552" s="40">
        <v>43398</v>
      </c>
      <c r="J552" s="207">
        <v>8049476.2000000002</v>
      </c>
      <c r="K552" s="6"/>
      <c r="L552" s="7"/>
      <c r="M552" s="7"/>
    </row>
    <row r="553" spans="1:62" ht="17.25" outlineLevel="1" thickBot="1" x14ac:dyDescent="0.3">
      <c r="A553" s="255" t="s">
        <v>10</v>
      </c>
      <c r="B553" s="225"/>
      <c r="C553" s="122"/>
      <c r="D553" s="56">
        <f>SUM(D548:D552)</f>
        <v>13766398.02</v>
      </c>
      <c r="E553" s="122"/>
      <c r="F553" s="122"/>
      <c r="G553" s="56">
        <f>SUM(G548)</f>
        <v>11896128.119999999</v>
      </c>
      <c r="H553" s="210"/>
      <c r="I553" s="106"/>
      <c r="J553" s="56">
        <f>SUM(J548:J552)</f>
        <v>13766398.02</v>
      </c>
    </row>
    <row r="554" spans="1:62" s="38" customFormat="1" ht="48.75" customHeight="1" x14ac:dyDescent="0.25">
      <c r="A554" s="174">
        <v>2</v>
      </c>
      <c r="B554" s="190" t="s">
        <v>81</v>
      </c>
      <c r="C554" s="61" t="s">
        <v>4</v>
      </c>
      <c r="D554" s="59">
        <v>262067.18</v>
      </c>
      <c r="E554" s="178" t="s">
        <v>223</v>
      </c>
      <c r="F554" s="178" t="s">
        <v>201</v>
      </c>
      <c r="G554" s="181">
        <v>361161.38</v>
      </c>
      <c r="H554" s="185">
        <v>43260</v>
      </c>
      <c r="I554" s="185">
        <v>43258</v>
      </c>
      <c r="J554" s="59">
        <v>262067.18</v>
      </c>
      <c r="K554" s="6"/>
      <c r="L554" s="7"/>
      <c r="M554" s="7"/>
    </row>
    <row r="555" spans="1:62" ht="17.25" outlineLevel="1" thickBot="1" x14ac:dyDescent="0.3">
      <c r="A555" s="255" t="s">
        <v>10</v>
      </c>
      <c r="B555" s="225"/>
      <c r="C555" s="26"/>
      <c r="D555" s="20">
        <f>SUM(D554:D554)</f>
        <v>262067.18</v>
      </c>
      <c r="E555" s="26"/>
      <c r="F555" s="26"/>
      <c r="G555" s="20">
        <f>SUM(G554:G554)</f>
        <v>361161.38</v>
      </c>
      <c r="H555" s="39"/>
      <c r="I555" s="28"/>
      <c r="J555" s="20">
        <f>SUM(J554:J554)</f>
        <v>262067.18</v>
      </c>
    </row>
    <row r="556" spans="1:62" s="38" customFormat="1" ht="47.25" customHeight="1" x14ac:dyDescent="0.25">
      <c r="A556" s="268">
        <v>3</v>
      </c>
      <c r="B556" s="324" t="s">
        <v>82</v>
      </c>
      <c r="C556" s="61" t="s">
        <v>2</v>
      </c>
      <c r="D556" s="59">
        <v>1940125.32</v>
      </c>
      <c r="E556" s="253" t="s">
        <v>375</v>
      </c>
      <c r="F556" s="253" t="s">
        <v>241</v>
      </c>
      <c r="G556" s="237">
        <v>2179250.9</v>
      </c>
      <c r="H556" s="62">
        <v>43330</v>
      </c>
      <c r="I556" s="62">
        <v>43336</v>
      </c>
      <c r="J556" s="59">
        <v>1940125.32</v>
      </c>
      <c r="K556" s="7"/>
      <c r="L556" s="7"/>
      <c r="M556" s="7"/>
    </row>
    <row r="557" spans="1:62" s="38" customFormat="1" ht="47.25" customHeight="1" x14ac:dyDescent="0.25">
      <c r="A557" s="269"/>
      <c r="B557" s="325"/>
      <c r="C557" s="216" t="s">
        <v>3</v>
      </c>
      <c r="D557" s="207">
        <v>163103.14000000001</v>
      </c>
      <c r="E557" s="258"/>
      <c r="F557" s="258"/>
      <c r="G557" s="231"/>
      <c r="H557" s="40">
        <v>43315</v>
      </c>
      <c r="I557" s="40">
        <v>43322</v>
      </c>
      <c r="J557" s="207">
        <v>163103.14000000001</v>
      </c>
      <c r="K557" s="6"/>
      <c r="L557" s="6"/>
      <c r="M557" s="6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</row>
    <row r="558" spans="1:62" s="38" customFormat="1" ht="38.25" customHeight="1" x14ac:dyDescent="0.25">
      <c r="A558" s="270"/>
      <c r="B558" s="326"/>
      <c r="C558" s="216" t="s">
        <v>4</v>
      </c>
      <c r="D558" s="207">
        <v>160419.82</v>
      </c>
      <c r="E558" s="254"/>
      <c r="F558" s="254"/>
      <c r="G558" s="240"/>
      <c r="H558" s="40">
        <v>43315</v>
      </c>
      <c r="I558" s="40">
        <v>43322</v>
      </c>
      <c r="J558" s="207">
        <v>160419.82</v>
      </c>
      <c r="K558" s="7"/>
      <c r="L558" s="7"/>
      <c r="M558" s="7"/>
    </row>
    <row r="559" spans="1:62" ht="17.25" outlineLevel="1" thickBot="1" x14ac:dyDescent="0.3">
      <c r="A559" s="255" t="s">
        <v>10</v>
      </c>
      <c r="B559" s="225"/>
      <c r="C559" s="26"/>
      <c r="D559" s="20">
        <f>SUM(D556:D558)</f>
        <v>2263648.2799999998</v>
      </c>
      <c r="E559" s="122"/>
      <c r="F559" s="122"/>
      <c r="G559" s="56">
        <f>SUM(G556:G558)</f>
        <v>2179250.9</v>
      </c>
      <c r="H559" s="122"/>
      <c r="I559" s="106"/>
      <c r="J559" s="56">
        <f>SUM(J556:J558)</f>
        <v>2263648.2799999998</v>
      </c>
      <c r="K559" s="7"/>
      <c r="L559" s="7"/>
      <c r="M559" s="7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  <c r="BE559" s="38"/>
      <c r="BF559" s="38"/>
      <c r="BG559" s="38"/>
      <c r="BH559" s="38"/>
      <c r="BI559" s="38"/>
      <c r="BJ559" s="38"/>
    </row>
    <row r="560" spans="1:62" s="38" customFormat="1" ht="36" customHeight="1" x14ac:dyDescent="0.25">
      <c r="A560" s="412">
        <v>4</v>
      </c>
      <c r="B560" s="413" t="s">
        <v>83</v>
      </c>
      <c r="C560" s="61" t="s">
        <v>5</v>
      </c>
      <c r="D560" s="59">
        <v>461138.1</v>
      </c>
      <c r="E560" s="345" t="s">
        <v>375</v>
      </c>
      <c r="F560" s="345" t="s">
        <v>241</v>
      </c>
      <c r="G560" s="230">
        <v>3501517.67</v>
      </c>
      <c r="H560" s="40">
        <v>43285</v>
      </c>
      <c r="I560" s="40">
        <v>43320</v>
      </c>
      <c r="J560" s="207">
        <v>461138.1</v>
      </c>
      <c r="K560" s="7"/>
      <c r="L560" s="7"/>
      <c r="M560" s="7"/>
    </row>
    <row r="561" spans="1:62" s="38" customFormat="1" ht="36" customHeight="1" x14ac:dyDescent="0.25">
      <c r="A561" s="270"/>
      <c r="B561" s="273"/>
      <c r="C561" s="180" t="s">
        <v>2</v>
      </c>
      <c r="D561" s="183">
        <v>1965589.72</v>
      </c>
      <c r="E561" s="258"/>
      <c r="F561" s="258"/>
      <c r="G561" s="231"/>
      <c r="H561" s="40">
        <v>43305</v>
      </c>
      <c r="I561" s="40">
        <v>43350</v>
      </c>
      <c r="J561" s="207">
        <v>1965589.72</v>
      </c>
      <c r="K561" s="6"/>
      <c r="L561" s="6"/>
      <c r="M561" s="6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</row>
    <row r="562" spans="1:62" s="38" customFormat="1" ht="36" customHeight="1" x14ac:dyDescent="0.25">
      <c r="A562" s="270"/>
      <c r="B562" s="273"/>
      <c r="C562" s="180" t="s">
        <v>3</v>
      </c>
      <c r="D562" s="183">
        <v>296829</v>
      </c>
      <c r="E562" s="258"/>
      <c r="F562" s="258"/>
      <c r="G562" s="231"/>
      <c r="H562" s="40">
        <v>43285</v>
      </c>
      <c r="I562" s="40">
        <v>43350</v>
      </c>
      <c r="J562" s="207">
        <v>296829</v>
      </c>
      <c r="K562" s="6"/>
      <c r="L562" s="6"/>
      <c r="M562" s="6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</row>
    <row r="563" spans="1:62" ht="36" customHeight="1" outlineLevel="1" x14ac:dyDescent="0.25">
      <c r="A563" s="306"/>
      <c r="B563" s="315"/>
      <c r="C563" s="72" t="s">
        <v>4</v>
      </c>
      <c r="D563" s="60">
        <v>237955.26</v>
      </c>
      <c r="E563" s="254"/>
      <c r="F563" s="254"/>
      <c r="G563" s="240"/>
      <c r="H563" s="40">
        <v>43295</v>
      </c>
      <c r="I563" s="40">
        <v>43350</v>
      </c>
      <c r="J563" s="207">
        <v>237955.26</v>
      </c>
      <c r="K563" s="1"/>
      <c r="L563" s="1"/>
      <c r="M563" s="1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</row>
    <row r="564" spans="1:62" ht="17.25" outlineLevel="1" thickBot="1" x14ac:dyDescent="0.3">
      <c r="A564" s="255" t="s">
        <v>10</v>
      </c>
      <c r="B564" s="225"/>
      <c r="C564" s="26"/>
      <c r="D564" s="20">
        <f>SUM(D560:D563)</f>
        <v>2961512.08</v>
      </c>
      <c r="E564" s="26"/>
      <c r="F564" s="26"/>
      <c r="G564" s="20">
        <f>SUM(G560:G563)</f>
        <v>3501517.67</v>
      </c>
      <c r="H564" s="39"/>
      <c r="I564" s="28"/>
      <c r="J564" s="20">
        <f>SUM(J560:J563)</f>
        <v>2961512.08</v>
      </c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</row>
    <row r="565" spans="1:62" s="4" customFormat="1" ht="30" customHeight="1" outlineLevel="1" x14ac:dyDescent="0.25">
      <c r="A565" s="88"/>
      <c r="B565" s="290" t="s">
        <v>124</v>
      </c>
      <c r="C565" s="291"/>
      <c r="D565" s="188">
        <v>678485.71608986403</v>
      </c>
      <c r="E565" s="222"/>
      <c r="F565" s="181"/>
      <c r="G565" s="79">
        <f>SUM(G566:G569)</f>
        <v>902197.32000000007</v>
      </c>
      <c r="H565" s="185"/>
      <c r="I565" s="128"/>
      <c r="J565" s="188">
        <f>J566+J567+J568+J569</f>
        <v>764574</v>
      </c>
      <c r="K565" s="6"/>
      <c r="L565" s="6"/>
      <c r="M565" s="6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</row>
    <row r="566" spans="1:62" s="4" customFormat="1" ht="48.75" customHeight="1" outlineLevel="1" x14ac:dyDescent="0.25">
      <c r="A566" s="144">
        <v>1</v>
      </c>
      <c r="B566" s="130" t="s">
        <v>555</v>
      </c>
      <c r="C566" s="130" t="s">
        <v>269</v>
      </c>
      <c r="D566" s="60"/>
      <c r="E566" s="227" t="s">
        <v>554</v>
      </c>
      <c r="F566" s="230" t="s">
        <v>390</v>
      </c>
      <c r="G566" s="60">
        <v>82461.94</v>
      </c>
      <c r="H566" s="233">
        <v>43397</v>
      </c>
      <c r="I566" s="40">
        <v>43460</v>
      </c>
      <c r="J566" s="60">
        <v>69883</v>
      </c>
      <c r="K566" s="6"/>
      <c r="L566" s="6"/>
      <c r="M566" s="6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</row>
    <row r="567" spans="1:62" s="4" customFormat="1" ht="39.75" customHeight="1" outlineLevel="1" x14ac:dyDescent="0.25">
      <c r="A567" s="144">
        <v>2</v>
      </c>
      <c r="B567" s="130" t="s">
        <v>556</v>
      </c>
      <c r="C567" s="130" t="s">
        <v>269</v>
      </c>
      <c r="D567" s="60"/>
      <c r="E567" s="228"/>
      <c r="F567" s="231"/>
      <c r="G567" s="60">
        <v>318266.06</v>
      </c>
      <c r="H567" s="234"/>
      <c r="I567" s="40">
        <v>43460</v>
      </c>
      <c r="J567" s="60">
        <v>269717</v>
      </c>
      <c r="K567" s="6"/>
      <c r="L567" s="6"/>
      <c r="M567" s="6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</row>
    <row r="568" spans="1:62" s="4" customFormat="1" ht="39.75" customHeight="1" outlineLevel="1" x14ac:dyDescent="0.25">
      <c r="A568" s="144">
        <v>3</v>
      </c>
      <c r="B568" s="130" t="s">
        <v>557</v>
      </c>
      <c r="C568" s="130" t="s">
        <v>269</v>
      </c>
      <c r="D568" s="60"/>
      <c r="E568" s="228"/>
      <c r="F568" s="231"/>
      <c r="G568" s="60">
        <v>257728.52</v>
      </c>
      <c r="H568" s="234"/>
      <c r="I568" s="40">
        <v>43460</v>
      </c>
      <c r="J568" s="60">
        <v>218414</v>
      </c>
      <c r="K568" s="6"/>
      <c r="L568" s="6"/>
      <c r="M568" s="6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</row>
    <row r="569" spans="1:62" s="4" customFormat="1" ht="50.25" customHeight="1" outlineLevel="1" x14ac:dyDescent="0.25">
      <c r="A569" s="144">
        <v>4</v>
      </c>
      <c r="B569" s="130" t="s">
        <v>558</v>
      </c>
      <c r="C569" s="130" t="s">
        <v>269</v>
      </c>
      <c r="D569" s="60"/>
      <c r="E569" s="239"/>
      <c r="F569" s="240"/>
      <c r="G569" s="60">
        <v>243740.79999999999</v>
      </c>
      <c r="H569" s="241"/>
      <c r="I569" s="40">
        <v>43460</v>
      </c>
      <c r="J569" s="60">
        <v>206560</v>
      </c>
      <c r="K569" s="6"/>
      <c r="L569" s="6"/>
      <c r="M569" s="6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</row>
    <row r="570" spans="1:62" s="1" customFormat="1" ht="38.25" customHeight="1" outlineLevel="1" x14ac:dyDescent="0.25">
      <c r="A570" s="265" t="s">
        <v>125</v>
      </c>
      <c r="B570" s="266"/>
      <c r="C570" s="267"/>
      <c r="D570" s="154">
        <v>500000</v>
      </c>
      <c r="E570" s="49"/>
      <c r="F570" s="207"/>
      <c r="G570" s="154"/>
      <c r="H570" s="40"/>
      <c r="I570" s="16"/>
      <c r="J570" s="154">
        <f>J571+J572+J573+J574</f>
        <v>40000</v>
      </c>
      <c r="K570" s="6"/>
      <c r="L570" s="7"/>
      <c r="M570" s="7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  <c r="BD570" s="38"/>
      <c r="BE570" s="38"/>
      <c r="BF570" s="38"/>
      <c r="BG570" s="38"/>
      <c r="BH570" s="38"/>
      <c r="BI570" s="38"/>
      <c r="BJ570" s="38"/>
    </row>
    <row r="571" spans="1:62" s="1" customFormat="1" ht="16.5" outlineLevel="1" x14ac:dyDescent="0.25">
      <c r="A571" s="193">
        <v>1</v>
      </c>
      <c r="B571" s="216" t="s">
        <v>650</v>
      </c>
      <c r="C571" s="216" t="s">
        <v>270</v>
      </c>
      <c r="D571" s="154"/>
      <c r="E571" s="49"/>
      <c r="F571" s="207"/>
      <c r="G571" s="154"/>
      <c r="H571" s="40"/>
      <c r="I571" s="16"/>
      <c r="J571" s="60">
        <v>10000</v>
      </c>
      <c r="K571" s="6"/>
      <c r="L571" s="7"/>
      <c r="M571" s="7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  <c r="BD571" s="38"/>
      <c r="BE571" s="38"/>
      <c r="BF571" s="38"/>
      <c r="BG571" s="38"/>
      <c r="BH571" s="38"/>
      <c r="BI571" s="38"/>
      <c r="BJ571" s="38"/>
    </row>
    <row r="572" spans="1:62" s="1" customFormat="1" ht="16.5" outlineLevel="1" x14ac:dyDescent="0.25">
      <c r="A572" s="193">
        <v>2</v>
      </c>
      <c r="B572" s="216" t="s">
        <v>651</v>
      </c>
      <c r="C572" s="216" t="s">
        <v>270</v>
      </c>
      <c r="D572" s="154"/>
      <c r="E572" s="49"/>
      <c r="F572" s="207"/>
      <c r="G572" s="154"/>
      <c r="H572" s="40"/>
      <c r="I572" s="16"/>
      <c r="J572" s="60">
        <v>10000</v>
      </c>
      <c r="K572" s="6"/>
      <c r="L572" s="7"/>
      <c r="M572" s="7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  <c r="BD572" s="38"/>
      <c r="BE572" s="38"/>
      <c r="BF572" s="38"/>
      <c r="BG572" s="38"/>
      <c r="BH572" s="38"/>
      <c r="BI572" s="38"/>
      <c r="BJ572" s="38"/>
    </row>
    <row r="573" spans="1:62" s="1" customFormat="1" ht="16.5" outlineLevel="1" x14ac:dyDescent="0.25">
      <c r="A573" s="193">
        <v>3</v>
      </c>
      <c r="B573" s="216" t="s">
        <v>652</v>
      </c>
      <c r="C573" s="216" t="s">
        <v>270</v>
      </c>
      <c r="D573" s="154"/>
      <c r="E573" s="49"/>
      <c r="F573" s="207"/>
      <c r="G573" s="154"/>
      <c r="H573" s="40"/>
      <c r="I573" s="16"/>
      <c r="J573" s="60">
        <v>10000</v>
      </c>
      <c r="K573" s="6"/>
      <c r="L573" s="7"/>
      <c r="M573" s="7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  <c r="BD573" s="38"/>
      <c r="BE573" s="38"/>
      <c r="BF573" s="38"/>
      <c r="BG573" s="38"/>
      <c r="BH573" s="38"/>
      <c r="BI573" s="38"/>
      <c r="BJ573" s="38"/>
    </row>
    <row r="574" spans="1:62" s="1" customFormat="1" ht="16.5" outlineLevel="1" x14ac:dyDescent="0.25">
      <c r="A574" s="193">
        <v>4</v>
      </c>
      <c r="B574" s="216" t="s">
        <v>558</v>
      </c>
      <c r="C574" s="216" t="s">
        <v>270</v>
      </c>
      <c r="D574" s="154"/>
      <c r="E574" s="49"/>
      <c r="F574" s="207"/>
      <c r="G574" s="154"/>
      <c r="H574" s="40"/>
      <c r="I574" s="16"/>
      <c r="J574" s="60">
        <v>10000</v>
      </c>
      <c r="K574" s="6"/>
      <c r="L574" s="7"/>
      <c r="M574" s="7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38"/>
      <c r="BE574" s="38"/>
      <c r="BF574" s="38"/>
      <c r="BG574" s="38"/>
      <c r="BH574" s="38"/>
      <c r="BI574" s="38"/>
      <c r="BJ574" s="38"/>
    </row>
    <row r="575" spans="1:62" ht="17.25" outlineLevel="1" thickBot="1" x14ac:dyDescent="0.3">
      <c r="A575" s="414" t="s">
        <v>11</v>
      </c>
      <c r="B575" s="286"/>
      <c r="C575" s="179"/>
      <c r="D575" s="153">
        <f>D553+D555+D559+D564+D565+D570</f>
        <v>20432111.276089862</v>
      </c>
      <c r="E575" s="153">
        <f t="shared" ref="E575:J575" si="10">E553+E555+E559+E564+E565+E570</f>
        <v>0</v>
      </c>
      <c r="F575" s="153">
        <f t="shared" si="10"/>
        <v>0</v>
      </c>
      <c r="G575" s="153">
        <f t="shared" si="10"/>
        <v>18840255.390000001</v>
      </c>
      <c r="H575" s="153">
        <f t="shared" si="10"/>
        <v>0</v>
      </c>
      <c r="I575" s="153">
        <f t="shared" si="10"/>
        <v>0</v>
      </c>
      <c r="J575" s="153">
        <f t="shared" si="10"/>
        <v>20058199.559999999</v>
      </c>
      <c r="K575" s="2"/>
      <c r="L575" s="2"/>
      <c r="M575" s="1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</row>
    <row r="576" spans="1:62" s="38" customFormat="1" ht="27.75" customHeight="1" thickBot="1" x14ac:dyDescent="0.3">
      <c r="A576" s="304" t="s">
        <v>24</v>
      </c>
      <c r="B576" s="226"/>
      <c r="C576" s="226"/>
      <c r="D576" s="226"/>
      <c r="E576" s="226"/>
      <c r="F576" s="226"/>
      <c r="G576" s="226"/>
      <c r="H576" s="226"/>
      <c r="I576" s="226"/>
      <c r="J576" s="226"/>
      <c r="K576" s="2"/>
      <c r="L576" s="2"/>
      <c r="M576" s="1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</row>
    <row r="577" spans="1:13" s="4" customFormat="1" ht="40.5" customHeight="1" x14ac:dyDescent="0.25">
      <c r="A577" s="292">
        <v>1</v>
      </c>
      <c r="B577" s="279" t="s">
        <v>141</v>
      </c>
      <c r="C577" s="183" t="s">
        <v>5</v>
      </c>
      <c r="D577" s="183">
        <v>1198839.8799999999</v>
      </c>
      <c r="E577" s="236" t="s">
        <v>209</v>
      </c>
      <c r="F577" s="237" t="s">
        <v>210</v>
      </c>
      <c r="G577" s="358">
        <v>1595425.67</v>
      </c>
      <c r="H577" s="187">
        <v>43246</v>
      </c>
      <c r="I577" s="187">
        <v>43278</v>
      </c>
      <c r="J577" s="183">
        <v>1198839.8799999999</v>
      </c>
      <c r="K577" s="2"/>
      <c r="L577" s="2"/>
      <c r="M577" s="1"/>
    </row>
    <row r="578" spans="1:13" s="4" customFormat="1" ht="28.5" customHeight="1" x14ac:dyDescent="0.25">
      <c r="A578" s="293"/>
      <c r="B578" s="280"/>
      <c r="C578" s="207" t="s">
        <v>2</v>
      </c>
      <c r="D578" s="207">
        <v>2499727.34</v>
      </c>
      <c r="E578" s="228"/>
      <c r="F578" s="231"/>
      <c r="G578" s="207">
        <v>2979663.24</v>
      </c>
      <c r="H578" s="40">
        <v>43261</v>
      </c>
      <c r="I578" s="40">
        <v>43340</v>
      </c>
      <c r="J578" s="207">
        <v>2499727.34</v>
      </c>
      <c r="K578" s="2"/>
      <c r="L578" s="2"/>
      <c r="M578" s="1"/>
    </row>
    <row r="579" spans="1:13" s="4" customFormat="1" ht="29.25" customHeight="1" x14ac:dyDescent="0.25">
      <c r="A579" s="293"/>
      <c r="B579" s="280"/>
      <c r="C579" s="207" t="s">
        <v>3</v>
      </c>
      <c r="D579" s="207">
        <v>362166.78</v>
      </c>
      <c r="E579" s="228"/>
      <c r="F579" s="231"/>
      <c r="G579" s="207">
        <v>408391.09</v>
      </c>
      <c r="H579" s="40">
        <v>43246</v>
      </c>
      <c r="I579" s="40">
        <v>43340</v>
      </c>
      <c r="J579" s="207">
        <v>362166.78</v>
      </c>
      <c r="K579" s="1"/>
      <c r="L579" s="1"/>
      <c r="M579" s="1"/>
    </row>
    <row r="580" spans="1:13" s="4" customFormat="1" ht="33.75" customHeight="1" x14ac:dyDescent="0.25">
      <c r="A580" s="294"/>
      <c r="B580" s="281"/>
      <c r="C580" s="207" t="s">
        <v>4</v>
      </c>
      <c r="D580" s="207">
        <v>598624.62</v>
      </c>
      <c r="E580" s="239"/>
      <c r="F580" s="240"/>
      <c r="G580" s="207">
        <v>735792.16</v>
      </c>
      <c r="H580" s="40">
        <v>43246</v>
      </c>
      <c r="I580" s="40">
        <v>43340</v>
      </c>
      <c r="J580" s="207">
        <v>598624.62</v>
      </c>
      <c r="K580" s="2"/>
      <c r="L580" s="2"/>
      <c r="M580" s="1"/>
    </row>
    <row r="581" spans="1:13" s="4" customFormat="1" ht="17.25" outlineLevel="1" thickBot="1" x14ac:dyDescent="0.3">
      <c r="A581" s="255" t="s">
        <v>10</v>
      </c>
      <c r="B581" s="225"/>
      <c r="C581" s="41"/>
      <c r="D581" s="37">
        <f>SUM(D577:D580)</f>
        <v>4659358.62</v>
      </c>
      <c r="E581" s="34"/>
      <c r="F581" s="33"/>
      <c r="G581" s="18">
        <f>SUM(G577:G580)</f>
        <v>5719272.1600000001</v>
      </c>
      <c r="H581" s="39"/>
      <c r="I581" s="28"/>
      <c r="J581" s="37">
        <f>SUM(J577:J580)</f>
        <v>4659358.62</v>
      </c>
      <c r="K581" s="1"/>
      <c r="L581" s="1"/>
      <c r="M581" s="1"/>
    </row>
    <row r="582" spans="1:13" s="4" customFormat="1" ht="37.5" customHeight="1" x14ac:dyDescent="0.25">
      <c r="A582" s="415">
        <v>2</v>
      </c>
      <c r="B582" s="416" t="s">
        <v>85</v>
      </c>
      <c r="C582" s="89" t="s">
        <v>8</v>
      </c>
      <c r="D582" s="58">
        <v>9239387.5399999991</v>
      </c>
      <c r="E582" s="90" t="s">
        <v>211</v>
      </c>
      <c r="F582" s="59" t="s">
        <v>212</v>
      </c>
      <c r="G582" s="338">
        <v>7699489.6200000001</v>
      </c>
      <c r="H582" s="62">
        <v>43281</v>
      </c>
      <c r="I582" s="62">
        <v>43390</v>
      </c>
      <c r="J582" s="59">
        <v>7041373.6399999997</v>
      </c>
      <c r="K582" s="2"/>
      <c r="L582" s="2"/>
      <c r="M582" s="1"/>
    </row>
    <row r="583" spans="1:13" s="4" customFormat="1" ht="17.25" outlineLevel="1" thickBot="1" x14ac:dyDescent="0.3">
      <c r="A583" s="255" t="s">
        <v>10</v>
      </c>
      <c r="B583" s="225"/>
      <c r="C583" s="41"/>
      <c r="D583" s="37">
        <f>SUM(D582:D582)</f>
        <v>9239387.5399999991</v>
      </c>
      <c r="E583" s="34"/>
      <c r="F583" s="33"/>
      <c r="G583" s="18">
        <f>SUM(G582:G582)</f>
        <v>7699489.6200000001</v>
      </c>
      <c r="H583" s="39"/>
      <c r="I583" s="28"/>
      <c r="J583" s="37">
        <f>SUM(J582:J582)</f>
        <v>7041373.6399999997</v>
      </c>
      <c r="K583" s="1"/>
      <c r="L583" s="1"/>
      <c r="M583" s="1"/>
    </row>
    <row r="584" spans="1:13" s="4" customFormat="1" ht="36.75" customHeight="1" x14ac:dyDescent="0.25">
      <c r="A584" s="292">
        <v>3</v>
      </c>
      <c r="B584" s="279" t="s">
        <v>86</v>
      </c>
      <c r="C584" s="89" t="s">
        <v>3</v>
      </c>
      <c r="D584" s="417">
        <v>115144.29</v>
      </c>
      <c r="E584" s="236" t="s">
        <v>214</v>
      </c>
      <c r="F584" s="237" t="s">
        <v>215</v>
      </c>
      <c r="G584" s="338">
        <v>92490.03</v>
      </c>
      <c r="H584" s="62">
        <v>43275</v>
      </c>
      <c r="I584" s="62">
        <v>43327</v>
      </c>
      <c r="J584" s="59">
        <v>115144.29</v>
      </c>
      <c r="K584" s="1"/>
      <c r="L584" s="1"/>
      <c r="M584" s="1"/>
    </row>
    <row r="585" spans="1:13" s="4" customFormat="1" ht="16.5" outlineLevel="1" x14ac:dyDescent="0.25">
      <c r="A585" s="293"/>
      <c r="B585" s="280"/>
      <c r="C585" s="72" t="s">
        <v>4</v>
      </c>
      <c r="D585" s="60">
        <v>254970.54</v>
      </c>
      <c r="E585" s="239"/>
      <c r="F585" s="240"/>
      <c r="G585" s="418">
        <v>170573.29</v>
      </c>
      <c r="H585" s="40">
        <v>43275</v>
      </c>
      <c r="I585" s="40">
        <v>43327</v>
      </c>
      <c r="J585" s="207">
        <v>254970.54</v>
      </c>
      <c r="K585" s="1"/>
      <c r="L585" s="1"/>
      <c r="M585" s="1"/>
    </row>
    <row r="586" spans="1:13" s="4" customFormat="1" ht="17.25" outlineLevel="1" thickBot="1" x14ac:dyDescent="0.3">
      <c r="A586" s="255" t="s">
        <v>10</v>
      </c>
      <c r="B586" s="225"/>
      <c r="C586" s="41"/>
      <c r="D586" s="37">
        <f>SUM(D584:D585)</f>
        <v>370114.83</v>
      </c>
      <c r="E586" s="34"/>
      <c r="F586" s="33"/>
      <c r="G586" s="18">
        <f>SUM(G584:G585)</f>
        <v>263063.32</v>
      </c>
      <c r="H586" s="39"/>
      <c r="I586" s="28"/>
      <c r="J586" s="37">
        <f>SUM(J584:J585)</f>
        <v>370114.83</v>
      </c>
      <c r="K586" s="1"/>
      <c r="L586" s="1"/>
      <c r="M586" s="1"/>
    </row>
    <row r="587" spans="1:13" s="4" customFormat="1" ht="36.75" customHeight="1" outlineLevel="1" x14ac:dyDescent="0.25">
      <c r="A587" s="292">
        <v>4</v>
      </c>
      <c r="B587" s="279" t="s">
        <v>87</v>
      </c>
      <c r="C587" s="82" t="s">
        <v>5</v>
      </c>
      <c r="D587" s="83">
        <v>569080.63</v>
      </c>
      <c r="E587" s="236" t="s">
        <v>214</v>
      </c>
      <c r="F587" s="237" t="s">
        <v>215</v>
      </c>
      <c r="G587" s="419">
        <v>853030.01</v>
      </c>
      <c r="H587" s="210">
        <v>43260</v>
      </c>
      <c r="I587" s="210">
        <v>43375</v>
      </c>
      <c r="J587" s="209">
        <v>569080.63</v>
      </c>
      <c r="K587" s="1"/>
      <c r="L587" s="1"/>
      <c r="M587" s="1"/>
    </row>
    <row r="588" spans="1:13" s="4" customFormat="1" ht="36.75" customHeight="1" outlineLevel="1" x14ac:dyDescent="0.25">
      <c r="A588" s="293"/>
      <c r="B588" s="280"/>
      <c r="C588" s="72" t="s">
        <v>3</v>
      </c>
      <c r="D588" s="60">
        <v>200688.11</v>
      </c>
      <c r="E588" s="228"/>
      <c r="F588" s="231"/>
      <c r="G588" s="60">
        <v>237611.62</v>
      </c>
      <c r="H588" s="40">
        <v>43260</v>
      </c>
      <c r="I588" s="40">
        <v>43327</v>
      </c>
      <c r="J588" s="207">
        <v>200688.11</v>
      </c>
      <c r="K588" s="1"/>
      <c r="L588" s="1"/>
      <c r="M588" s="1"/>
    </row>
    <row r="589" spans="1:13" s="4" customFormat="1" ht="36.75" customHeight="1" outlineLevel="1" x14ac:dyDescent="0.25">
      <c r="A589" s="293"/>
      <c r="B589" s="280"/>
      <c r="C589" s="72" t="s">
        <v>4</v>
      </c>
      <c r="D589" s="60">
        <v>466373.94</v>
      </c>
      <c r="E589" s="228"/>
      <c r="F589" s="231"/>
      <c r="G589" s="60">
        <v>383091.19</v>
      </c>
      <c r="H589" s="40">
        <v>43260</v>
      </c>
      <c r="I589" s="40">
        <v>43327</v>
      </c>
      <c r="J589" s="207">
        <v>466373.94</v>
      </c>
      <c r="K589" s="1"/>
      <c r="L589" s="1"/>
      <c r="M589" s="1"/>
    </row>
    <row r="590" spans="1:13" s="4" customFormat="1" ht="36.75" customHeight="1" outlineLevel="1" x14ac:dyDescent="0.25">
      <c r="A590" s="294"/>
      <c r="B590" s="281"/>
      <c r="C590" s="72" t="s">
        <v>8</v>
      </c>
      <c r="D590" s="60">
        <v>4612774</v>
      </c>
      <c r="E590" s="239"/>
      <c r="F590" s="240"/>
      <c r="G590" s="60">
        <v>4770311.6399999997</v>
      </c>
      <c r="H590" s="40">
        <v>43320</v>
      </c>
      <c r="I590" s="40">
        <v>43390</v>
      </c>
      <c r="J590" s="207">
        <v>4612774</v>
      </c>
      <c r="K590" s="1"/>
      <c r="L590" s="1"/>
      <c r="M590" s="1"/>
    </row>
    <row r="591" spans="1:13" s="4" customFormat="1" ht="17.25" outlineLevel="1" thickBot="1" x14ac:dyDescent="0.3">
      <c r="A591" s="255" t="s">
        <v>10</v>
      </c>
      <c r="B591" s="225"/>
      <c r="C591" s="41"/>
      <c r="D591" s="37">
        <f>SUM(D587:D590)</f>
        <v>5848916.6799999997</v>
      </c>
      <c r="E591" s="34"/>
      <c r="F591" s="33"/>
      <c r="G591" s="18">
        <f>SUM(G587:G590)</f>
        <v>6244044.459999999</v>
      </c>
      <c r="H591" s="39"/>
      <c r="I591" s="28"/>
      <c r="J591" s="37">
        <f>SUM(J587:J590)</f>
        <v>5848916.6799999997</v>
      </c>
      <c r="K591" s="1"/>
      <c r="L591" s="1"/>
      <c r="M591" s="1"/>
    </row>
    <row r="592" spans="1:13" s="4" customFormat="1" ht="33" outlineLevel="1" x14ac:dyDescent="0.25">
      <c r="A592" s="271">
        <v>5</v>
      </c>
      <c r="B592" s="271" t="s">
        <v>316</v>
      </c>
      <c r="C592" s="180" t="s">
        <v>7</v>
      </c>
      <c r="D592" s="213">
        <v>5222969.0999999996</v>
      </c>
      <c r="E592" s="215" t="s">
        <v>463</v>
      </c>
      <c r="F592" s="183" t="s">
        <v>464</v>
      </c>
      <c r="G592" s="213">
        <v>5196854.2535978621</v>
      </c>
      <c r="H592" s="187">
        <v>43459</v>
      </c>
      <c r="I592" s="187">
        <v>43459</v>
      </c>
      <c r="J592" s="213">
        <v>4629516.07</v>
      </c>
      <c r="K592" s="1"/>
      <c r="L592" s="1"/>
      <c r="M592" s="1"/>
    </row>
    <row r="593" spans="1:62" s="4" customFormat="1" ht="33" outlineLevel="1" x14ac:dyDescent="0.25">
      <c r="A593" s="272"/>
      <c r="B593" s="272"/>
      <c r="C593" s="60" t="s">
        <v>269</v>
      </c>
      <c r="D593" s="60">
        <v>201618.17</v>
      </c>
      <c r="E593" s="49" t="s">
        <v>402</v>
      </c>
      <c r="F593" s="207" t="s">
        <v>188</v>
      </c>
      <c r="G593" s="60">
        <v>201618.16</v>
      </c>
      <c r="H593" s="40">
        <v>43334</v>
      </c>
      <c r="I593" s="40">
        <v>43329</v>
      </c>
      <c r="J593" s="60">
        <v>201618.17</v>
      </c>
      <c r="K593" s="1"/>
      <c r="L593" s="1"/>
      <c r="M593" s="1"/>
    </row>
    <row r="594" spans="1:62" s="4" customFormat="1" ht="17.25" outlineLevel="1" thickBot="1" x14ac:dyDescent="0.3">
      <c r="A594" s="255" t="s">
        <v>10</v>
      </c>
      <c r="B594" s="225"/>
      <c r="C594" s="41"/>
      <c r="D594" s="37">
        <f>SUM(D592:D593)</f>
        <v>5424587.2699999996</v>
      </c>
      <c r="E594" s="34"/>
      <c r="F594" s="33"/>
      <c r="G594" s="37">
        <f>G592+G593</f>
        <v>5398472.4135978622</v>
      </c>
      <c r="H594" s="39"/>
      <c r="I594" s="28"/>
      <c r="J594" s="37">
        <f>J592+J593</f>
        <v>4831134.24</v>
      </c>
      <c r="K594" s="1"/>
      <c r="L594" s="1"/>
      <c r="M594" s="1"/>
    </row>
    <row r="595" spans="1:62" s="4" customFormat="1" ht="33" outlineLevel="1" x14ac:dyDescent="0.25">
      <c r="A595" s="170">
        <v>6</v>
      </c>
      <c r="B595" s="170" t="s">
        <v>317</v>
      </c>
      <c r="C595" s="60" t="s">
        <v>269</v>
      </c>
      <c r="D595" s="60">
        <v>270587.67</v>
      </c>
      <c r="E595" s="49" t="s">
        <v>402</v>
      </c>
      <c r="F595" s="207" t="s">
        <v>188</v>
      </c>
      <c r="G595" s="60">
        <v>270587.68</v>
      </c>
      <c r="H595" s="40">
        <v>43334</v>
      </c>
      <c r="I595" s="40">
        <v>43329</v>
      </c>
      <c r="J595" s="60">
        <v>270587.67</v>
      </c>
      <c r="K595" s="1"/>
      <c r="L595" s="1"/>
      <c r="M595" s="1"/>
    </row>
    <row r="596" spans="1:62" s="4" customFormat="1" ht="17.25" outlineLevel="1" thickBot="1" x14ac:dyDescent="0.3">
      <c r="A596" s="255" t="s">
        <v>10</v>
      </c>
      <c r="B596" s="225"/>
      <c r="C596" s="41"/>
      <c r="D596" s="37">
        <f>SUM(D595:D595)</f>
        <v>270587.67</v>
      </c>
      <c r="E596" s="34"/>
      <c r="F596" s="33"/>
      <c r="G596" s="37">
        <f>G595</f>
        <v>270587.68</v>
      </c>
      <c r="H596" s="39"/>
      <c r="I596" s="28"/>
      <c r="J596" s="37">
        <f>J595</f>
        <v>270587.67</v>
      </c>
      <c r="K596" s="1"/>
      <c r="L596" s="1"/>
      <c r="M596" s="1"/>
    </row>
    <row r="597" spans="1:62" s="4" customFormat="1" ht="39.75" customHeight="1" outlineLevel="1" x14ac:dyDescent="0.25">
      <c r="A597" s="170">
        <v>7</v>
      </c>
      <c r="B597" s="170" t="s">
        <v>318</v>
      </c>
      <c r="C597" s="60" t="s">
        <v>269</v>
      </c>
      <c r="D597" s="60">
        <v>83535.97</v>
      </c>
      <c r="E597" s="49" t="s">
        <v>402</v>
      </c>
      <c r="F597" s="207" t="s">
        <v>188</v>
      </c>
      <c r="G597" s="60">
        <v>83535.960000000006</v>
      </c>
      <c r="H597" s="40">
        <v>43334</v>
      </c>
      <c r="I597" s="40">
        <v>43329</v>
      </c>
      <c r="J597" s="60">
        <v>83535.97</v>
      </c>
      <c r="K597" s="1"/>
      <c r="L597" s="1"/>
      <c r="M597" s="1"/>
    </row>
    <row r="598" spans="1:62" s="4" customFormat="1" ht="17.25" outlineLevel="1" thickBot="1" x14ac:dyDescent="0.3">
      <c r="A598" s="255" t="s">
        <v>10</v>
      </c>
      <c r="B598" s="225"/>
      <c r="C598" s="41"/>
      <c r="D598" s="37">
        <f>SUM(D597:D597)</f>
        <v>83535.97</v>
      </c>
      <c r="E598" s="34"/>
      <c r="F598" s="33"/>
      <c r="G598" s="37">
        <f>G597</f>
        <v>83535.960000000006</v>
      </c>
      <c r="H598" s="39"/>
      <c r="I598" s="28"/>
      <c r="J598" s="37">
        <f>J597</f>
        <v>83535.97</v>
      </c>
      <c r="K598" s="1"/>
      <c r="L598" s="1"/>
      <c r="M598" s="1"/>
    </row>
    <row r="599" spans="1:62" s="4" customFormat="1" ht="33" outlineLevel="1" x14ac:dyDescent="0.25">
      <c r="A599" s="170">
        <v>8</v>
      </c>
      <c r="B599" s="170" t="s">
        <v>319</v>
      </c>
      <c r="C599" s="60" t="s">
        <v>269</v>
      </c>
      <c r="D599" s="60">
        <v>89127.07</v>
      </c>
      <c r="E599" s="49" t="s">
        <v>402</v>
      </c>
      <c r="F599" s="207" t="s">
        <v>188</v>
      </c>
      <c r="G599" s="60">
        <v>89127.08</v>
      </c>
      <c r="H599" s="40">
        <v>43334</v>
      </c>
      <c r="I599" s="40">
        <v>43329</v>
      </c>
      <c r="J599" s="60">
        <v>89127.07</v>
      </c>
      <c r="K599" s="1"/>
      <c r="L599" s="1"/>
      <c r="M599" s="1"/>
    </row>
    <row r="600" spans="1:62" s="4" customFormat="1" ht="17.25" outlineLevel="1" thickBot="1" x14ac:dyDescent="0.3">
      <c r="A600" s="255" t="s">
        <v>10</v>
      </c>
      <c r="B600" s="225"/>
      <c r="C600" s="41"/>
      <c r="D600" s="37">
        <f>SUM(D599:D599)</f>
        <v>89127.07</v>
      </c>
      <c r="E600" s="34"/>
      <c r="F600" s="33"/>
      <c r="G600" s="37">
        <f>G599</f>
        <v>89127.08</v>
      </c>
      <c r="H600" s="39"/>
      <c r="I600" s="28"/>
      <c r="J600" s="37">
        <f>J599</f>
        <v>89127.07</v>
      </c>
      <c r="K600" s="1"/>
      <c r="L600" s="1"/>
      <c r="M600" s="1"/>
    </row>
    <row r="601" spans="1:62" s="4" customFormat="1" ht="33" outlineLevel="1" x14ac:dyDescent="0.25">
      <c r="A601" s="170">
        <v>9</v>
      </c>
      <c r="B601" s="170" t="s">
        <v>320</v>
      </c>
      <c r="C601" s="60" t="s">
        <v>269</v>
      </c>
      <c r="D601" s="60">
        <v>90888.05</v>
      </c>
      <c r="E601" s="49" t="s">
        <v>402</v>
      </c>
      <c r="F601" s="207" t="s">
        <v>188</v>
      </c>
      <c r="G601" s="60">
        <v>90888.05</v>
      </c>
      <c r="H601" s="40">
        <v>43334</v>
      </c>
      <c r="I601" s="40">
        <v>43329</v>
      </c>
      <c r="J601" s="60">
        <v>90888.05</v>
      </c>
      <c r="K601" s="1"/>
      <c r="L601" s="1"/>
      <c r="M601" s="1"/>
    </row>
    <row r="602" spans="1:62" s="4" customFormat="1" ht="17.25" outlineLevel="1" thickBot="1" x14ac:dyDescent="0.3">
      <c r="A602" s="255" t="s">
        <v>10</v>
      </c>
      <c r="B602" s="225"/>
      <c r="C602" s="115"/>
      <c r="D602" s="189">
        <f>SUM(D601:D601)</f>
        <v>90888.05</v>
      </c>
      <c r="E602" s="217"/>
      <c r="F602" s="182"/>
      <c r="G602" s="66">
        <f>G601</f>
        <v>90888.05</v>
      </c>
      <c r="H602" s="186"/>
      <c r="I602" s="57"/>
      <c r="J602" s="189">
        <f>J601</f>
        <v>90888.05</v>
      </c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</row>
    <row r="603" spans="1:62" s="4" customFormat="1" ht="30" customHeight="1" outlineLevel="1" x14ac:dyDescent="0.25">
      <c r="A603" s="88"/>
      <c r="B603" s="290" t="s">
        <v>124</v>
      </c>
      <c r="C603" s="291"/>
      <c r="D603" s="188">
        <v>1346003.99224293</v>
      </c>
      <c r="E603" s="222"/>
      <c r="F603" s="181"/>
      <c r="G603" s="79">
        <f>SUM(G604:G605)</f>
        <v>598999.86</v>
      </c>
      <c r="H603" s="185"/>
      <c r="I603" s="128"/>
      <c r="J603" s="188">
        <f>J604+J605</f>
        <v>598999.86</v>
      </c>
      <c r="K603" s="1"/>
      <c r="L603" s="1"/>
      <c r="M603" s="1"/>
    </row>
    <row r="604" spans="1:62" s="4" customFormat="1" ht="42.75" customHeight="1" outlineLevel="1" x14ac:dyDescent="0.25">
      <c r="A604" s="144">
        <v>1</v>
      </c>
      <c r="B604" s="130" t="s">
        <v>560</v>
      </c>
      <c r="C604" s="130" t="s">
        <v>269</v>
      </c>
      <c r="D604" s="60"/>
      <c r="E604" s="227" t="s">
        <v>559</v>
      </c>
      <c r="F604" s="230" t="s">
        <v>188</v>
      </c>
      <c r="G604" s="60">
        <v>300734.8</v>
      </c>
      <c r="H604" s="233">
        <v>43387</v>
      </c>
      <c r="I604" s="40">
        <v>43404</v>
      </c>
      <c r="J604" s="60">
        <v>300734.8</v>
      </c>
      <c r="K604" s="1"/>
      <c r="L604" s="1"/>
      <c r="M604" s="1"/>
    </row>
    <row r="605" spans="1:62" s="4" customFormat="1" ht="57" customHeight="1" outlineLevel="1" x14ac:dyDescent="0.25">
      <c r="A605" s="144">
        <v>2</v>
      </c>
      <c r="B605" s="130" t="s">
        <v>561</v>
      </c>
      <c r="C605" s="130" t="s">
        <v>269</v>
      </c>
      <c r="D605" s="60"/>
      <c r="E605" s="239"/>
      <c r="F605" s="240"/>
      <c r="G605" s="60">
        <v>298265.06</v>
      </c>
      <c r="H605" s="241"/>
      <c r="I605" s="40">
        <v>43404</v>
      </c>
      <c r="J605" s="60">
        <v>298265.06</v>
      </c>
      <c r="K605" s="1"/>
      <c r="L605" s="1"/>
      <c r="M605" s="1"/>
    </row>
    <row r="606" spans="1:62" s="1" customFormat="1" ht="36" customHeight="1" outlineLevel="1" x14ac:dyDescent="0.25">
      <c r="A606" s="265" t="s">
        <v>125</v>
      </c>
      <c r="B606" s="266"/>
      <c r="C606" s="267"/>
      <c r="D606" s="154">
        <v>100000</v>
      </c>
      <c r="E606" s="49"/>
      <c r="F606" s="207"/>
      <c r="G606" s="154">
        <v>0</v>
      </c>
      <c r="H606" s="40"/>
      <c r="I606" s="16"/>
      <c r="J606" s="154">
        <f>J607+J608</f>
        <v>40000</v>
      </c>
      <c r="K606" s="2"/>
      <c r="L606" s="2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</row>
    <row r="607" spans="1:62" s="1" customFormat="1" ht="36" customHeight="1" outlineLevel="1" x14ac:dyDescent="0.25">
      <c r="A607" s="193">
        <v>1</v>
      </c>
      <c r="B607" s="130" t="s">
        <v>560</v>
      </c>
      <c r="C607" s="216" t="s">
        <v>270</v>
      </c>
      <c r="D607" s="154"/>
      <c r="E607" s="49"/>
      <c r="F607" s="207"/>
      <c r="G607" s="154"/>
      <c r="H607" s="40"/>
      <c r="I607" s="40">
        <v>43427</v>
      </c>
      <c r="J607" s="60">
        <v>20000</v>
      </c>
      <c r="K607" s="2"/>
      <c r="L607" s="2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</row>
    <row r="608" spans="1:62" s="1" customFormat="1" ht="36" customHeight="1" outlineLevel="1" x14ac:dyDescent="0.25">
      <c r="A608" s="193">
        <v>2</v>
      </c>
      <c r="B608" s="130" t="s">
        <v>561</v>
      </c>
      <c r="C608" s="216" t="s">
        <v>270</v>
      </c>
      <c r="D608" s="154"/>
      <c r="E608" s="49"/>
      <c r="F608" s="207"/>
      <c r="G608" s="154"/>
      <c r="H608" s="40"/>
      <c r="I608" s="40">
        <v>43427</v>
      </c>
      <c r="J608" s="60">
        <v>20000</v>
      </c>
      <c r="K608" s="2"/>
      <c r="L608" s="2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</row>
    <row r="609" spans="1:62" s="4" customFormat="1" ht="17.25" outlineLevel="1" thickBot="1" x14ac:dyDescent="0.3">
      <c r="A609" s="414" t="s">
        <v>11</v>
      </c>
      <c r="B609" s="286"/>
      <c r="C609" s="102"/>
      <c r="D609" s="189">
        <f>D581+D583+D586+D591+D603+D606+D594+D596+D598+D600+D602</f>
        <v>27522507.692242932</v>
      </c>
      <c r="E609" s="189">
        <f>E581+E583+E586+E591+E603+E606</f>
        <v>0</v>
      </c>
      <c r="F609" s="189">
        <f>F581+F583+F586+F591+F603+F606</f>
        <v>0</v>
      </c>
      <c r="G609" s="189">
        <f>G581+G583+G586+G591+G594+G596+G598+G600+G602+G603+G606</f>
        <v>26457480.603597865</v>
      </c>
      <c r="H609" s="189">
        <f>H581+H583+H586+H591+H603+H606</f>
        <v>0</v>
      </c>
      <c r="I609" s="189">
        <f>I581+I583+I586+I591+I603+I606</f>
        <v>0</v>
      </c>
      <c r="J609" s="189">
        <f>J581+J583+J586+J591+J603+J606+J594+J596+J598+J600+J602</f>
        <v>23924036.629999999</v>
      </c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</row>
    <row r="610" spans="1:62" s="4" customFormat="1" ht="22.5" customHeight="1" thickBot="1" x14ac:dyDescent="0.3">
      <c r="A610" s="420" t="s">
        <v>25</v>
      </c>
      <c r="B610" s="421"/>
      <c r="C610" s="421"/>
      <c r="D610" s="421"/>
      <c r="E610" s="421"/>
      <c r="F610" s="421"/>
      <c r="G610" s="421"/>
      <c r="H610" s="421"/>
      <c r="I610" s="421"/>
      <c r="J610" s="421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</row>
    <row r="611" spans="1:62" s="3" customFormat="1" ht="38.25" customHeight="1" x14ac:dyDescent="0.25">
      <c r="A611" s="292">
        <v>1</v>
      </c>
      <c r="B611" s="279" t="s">
        <v>45</v>
      </c>
      <c r="C611" s="89" t="s">
        <v>7</v>
      </c>
      <c r="D611" s="58">
        <v>5406340</v>
      </c>
      <c r="E611" s="237" t="s">
        <v>248</v>
      </c>
      <c r="F611" s="237" t="s">
        <v>247</v>
      </c>
      <c r="G611" s="422">
        <v>19718388.359999999</v>
      </c>
      <c r="H611" s="238">
        <v>43451</v>
      </c>
      <c r="I611" s="62">
        <v>43461</v>
      </c>
      <c r="J611" s="59">
        <v>5086477.32</v>
      </c>
      <c r="K611" s="2"/>
      <c r="L611" s="2"/>
      <c r="M611" s="2"/>
    </row>
    <row r="612" spans="1:62" s="3" customFormat="1" ht="38.25" customHeight="1" x14ac:dyDescent="0.25">
      <c r="A612" s="293"/>
      <c r="B612" s="280"/>
      <c r="C612" s="72" t="s">
        <v>8</v>
      </c>
      <c r="D612" s="60">
        <v>5342040</v>
      </c>
      <c r="E612" s="231"/>
      <c r="F612" s="231"/>
      <c r="G612" s="423"/>
      <c r="H612" s="234"/>
      <c r="I612" s="40">
        <v>43413</v>
      </c>
      <c r="J612" s="207">
        <v>5176944.38</v>
      </c>
      <c r="K612" s="2"/>
      <c r="L612" s="2"/>
      <c r="M612" s="2"/>
    </row>
    <row r="613" spans="1:62" s="3" customFormat="1" ht="28.5" customHeight="1" x14ac:dyDescent="0.25">
      <c r="A613" s="293"/>
      <c r="B613" s="280"/>
      <c r="C613" s="60" t="s">
        <v>269</v>
      </c>
      <c r="D613" s="83">
        <v>192796.86</v>
      </c>
      <c r="E613" s="231"/>
      <c r="F613" s="240"/>
      <c r="G613" s="424">
        <v>302448.36</v>
      </c>
      <c r="H613" s="40">
        <v>43268</v>
      </c>
      <c r="I613" s="210">
        <v>43301</v>
      </c>
      <c r="J613" s="209">
        <v>192796.86</v>
      </c>
      <c r="K613" s="1"/>
      <c r="L613" s="1"/>
      <c r="M613" s="1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</row>
    <row r="614" spans="1:62" s="3" customFormat="1" ht="34.5" customHeight="1" x14ac:dyDescent="0.25">
      <c r="A614" s="294"/>
      <c r="B614" s="281"/>
      <c r="C614" s="60" t="s">
        <v>270</v>
      </c>
      <c r="D614" s="83">
        <v>53519.62</v>
      </c>
      <c r="E614" s="425"/>
      <c r="F614" s="182"/>
      <c r="G614" s="426"/>
      <c r="H614" s="186"/>
      <c r="I614" s="210">
        <v>43384</v>
      </c>
      <c r="J614" s="209">
        <v>53519.62</v>
      </c>
      <c r="K614" s="2"/>
      <c r="L614" s="2"/>
      <c r="M614" s="2"/>
    </row>
    <row r="615" spans="1:62" s="4" customFormat="1" ht="17.25" outlineLevel="1" thickBot="1" x14ac:dyDescent="0.3">
      <c r="A615" s="255" t="s">
        <v>10</v>
      </c>
      <c r="B615" s="225"/>
      <c r="C615" s="41"/>
      <c r="D615" s="37">
        <f>SUM(D611:D614)</f>
        <v>10994696.479999999</v>
      </c>
      <c r="E615" s="124"/>
      <c r="F615" s="33"/>
      <c r="G615" s="18">
        <f>SUM(G611:G613)</f>
        <v>20020836.719999999</v>
      </c>
      <c r="H615" s="39"/>
      <c r="I615" s="28"/>
      <c r="J615" s="37">
        <f>SUM(J611:J614)</f>
        <v>10509738.179999998</v>
      </c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</row>
    <row r="616" spans="1:62" s="3" customFormat="1" ht="60.75" customHeight="1" x14ac:dyDescent="0.25">
      <c r="A616" s="292">
        <v>2</v>
      </c>
      <c r="B616" s="279" t="s">
        <v>88</v>
      </c>
      <c r="C616" s="89" t="s">
        <v>7</v>
      </c>
      <c r="D616" s="58">
        <v>7730640</v>
      </c>
      <c r="E616" s="237" t="s">
        <v>248</v>
      </c>
      <c r="F616" s="237" t="s">
        <v>247</v>
      </c>
      <c r="G616" s="403">
        <v>9996992.3100000005</v>
      </c>
      <c r="H616" s="62">
        <v>43451</v>
      </c>
      <c r="I616" s="62">
        <v>43413</v>
      </c>
      <c r="J616" s="59">
        <v>8073852.6399999997</v>
      </c>
      <c r="K616" s="2"/>
      <c r="L616" s="2"/>
      <c r="M616" s="2"/>
    </row>
    <row r="617" spans="1:62" s="3" customFormat="1" ht="18.75" x14ac:dyDescent="0.25">
      <c r="A617" s="293"/>
      <c r="B617" s="280"/>
      <c r="C617" s="60" t="s">
        <v>269</v>
      </c>
      <c r="D617" s="60">
        <v>248602.31</v>
      </c>
      <c r="E617" s="240"/>
      <c r="F617" s="240"/>
      <c r="G617" s="424">
        <v>248602.31</v>
      </c>
      <c r="H617" s="40">
        <v>43268</v>
      </c>
      <c r="I617" s="40">
        <v>43301</v>
      </c>
      <c r="J617" s="207">
        <v>248602.31</v>
      </c>
      <c r="K617" s="1"/>
      <c r="L617" s="1"/>
      <c r="M617" s="1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</row>
    <row r="618" spans="1:62" s="3" customFormat="1" ht="30" customHeight="1" x14ac:dyDescent="0.25">
      <c r="A618" s="294"/>
      <c r="B618" s="281"/>
      <c r="C618" s="60" t="s">
        <v>270</v>
      </c>
      <c r="D618" s="212">
        <v>43991.38</v>
      </c>
      <c r="E618" s="182"/>
      <c r="F618" s="182"/>
      <c r="G618" s="426"/>
      <c r="H618" s="186"/>
      <c r="I618" s="186">
        <v>43392</v>
      </c>
      <c r="J618" s="182">
        <v>43991.38</v>
      </c>
      <c r="K618" s="2"/>
      <c r="L618" s="2"/>
      <c r="M618" s="2"/>
    </row>
    <row r="619" spans="1:62" s="4" customFormat="1" ht="17.25" outlineLevel="1" thickBot="1" x14ac:dyDescent="0.3">
      <c r="A619" s="255" t="s">
        <v>10</v>
      </c>
      <c r="B619" s="225"/>
      <c r="C619" s="41"/>
      <c r="D619" s="37">
        <f>SUM(D616:D618)</f>
        <v>8023233.6899999995</v>
      </c>
      <c r="E619" s="209"/>
      <c r="F619" s="209"/>
      <c r="G619" s="18">
        <f>SUM(G616:G617)</f>
        <v>10245594.620000001</v>
      </c>
      <c r="H619" s="210"/>
      <c r="I619" s="28"/>
      <c r="J619" s="37">
        <f>SUM(J616:J618)</f>
        <v>8366446.3299999991</v>
      </c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</row>
    <row r="620" spans="1:62" s="3" customFormat="1" ht="61.5" customHeight="1" x14ac:dyDescent="0.25">
      <c r="A620" s="292">
        <v>3</v>
      </c>
      <c r="B620" s="324" t="s">
        <v>89</v>
      </c>
      <c r="C620" s="89" t="s">
        <v>7</v>
      </c>
      <c r="D620" s="58">
        <v>8641410</v>
      </c>
      <c r="E620" s="237" t="s">
        <v>248</v>
      </c>
      <c r="F620" s="253" t="s">
        <v>247</v>
      </c>
      <c r="G620" s="58">
        <v>9993808.0399999991</v>
      </c>
      <c r="H620" s="62">
        <v>43451</v>
      </c>
      <c r="I620" s="187">
        <v>43413</v>
      </c>
      <c r="J620" s="59">
        <v>8060876.1799999997</v>
      </c>
      <c r="K620" s="2"/>
      <c r="L620" s="2"/>
      <c r="M620" s="2"/>
    </row>
    <row r="621" spans="1:62" s="3" customFormat="1" ht="16.5" x14ac:dyDescent="0.25">
      <c r="A621" s="293"/>
      <c r="B621" s="325"/>
      <c r="C621" s="60" t="s">
        <v>269</v>
      </c>
      <c r="D621" s="213">
        <v>245418.04</v>
      </c>
      <c r="E621" s="240"/>
      <c r="F621" s="254"/>
      <c r="G621" s="427">
        <v>245418.04</v>
      </c>
      <c r="H621" s="40">
        <v>43268</v>
      </c>
      <c r="I621" s="187">
        <v>43301</v>
      </c>
      <c r="J621" s="183">
        <v>245418.04</v>
      </c>
      <c r="K621" s="1"/>
      <c r="L621" s="1"/>
      <c r="M621" s="1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</row>
    <row r="622" spans="1:62" s="3" customFormat="1" ht="40.5" customHeight="1" x14ac:dyDescent="0.25">
      <c r="A622" s="294"/>
      <c r="B622" s="326"/>
      <c r="C622" s="60" t="s">
        <v>270</v>
      </c>
      <c r="D622" s="212">
        <v>43427.93</v>
      </c>
      <c r="E622" s="182"/>
      <c r="F622" s="179"/>
      <c r="G622" s="343"/>
      <c r="H622" s="186"/>
      <c r="I622" s="186">
        <v>43383</v>
      </c>
      <c r="J622" s="182">
        <v>43427.93</v>
      </c>
      <c r="K622" s="2"/>
      <c r="L622" s="2"/>
      <c r="M622" s="2"/>
    </row>
    <row r="623" spans="1:62" s="4" customFormat="1" ht="17.25" outlineLevel="1" thickBot="1" x14ac:dyDescent="0.3">
      <c r="A623" s="256" t="s">
        <v>10</v>
      </c>
      <c r="B623" s="257"/>
      <c r="C623" s="83"/>
      <c r="D623" s="23">
        <f>SUM(D620:D622)</f>
        <v>8930255.9699999988</v>
      </c>
      <c r="E623" s="209"/>
      <c r="F623" s="209"/>
      <c r="G623" s="25">
        <f>SUM(G620:G621)</f>
        <v>10239226.079999998</v>
      </c>
      <c r="H623" s="210"/>
      <c r="I623" s="106"/>
      <c r="J623" s="23">
        <f>SUM(J620:J622)</f>
        <v>8349722.1499999994</v>
      </c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</row>
    <row r="624" spans="1:62" s="3" customFormat="1" ht="62.25" customHeight="1" x14ac:dyDescent="0.25">
      <c r="A624" s="292">
        <v>4</v>
      </c>
      <c r="B624" s="279" t="s">
        <v>90</v>
      </c>
      <c r="C624" s="89" t="s">
        <v>7</v>
      </c>
      <c r="D624" s="58">
        <v>4664080</v>
      </c>
      <c r="E624" s="237" t="s">
        <v>248</v>
      </c>
      <c r="F624" s="253" t="s">
        <v>247</v>
      </c>
      <c r="G624" s="58">
        <v>6674529.5800000001</v>
      </c>
      <c r="H624" s="62">
        <v>43451</v>
      </c>
      <c r="I624" s="62">
        <v>43413</v>
      </c>
      <c r="J624" s="59">
        <v>4344955.88</v>
      </c>
      <c r="K624" s="2"/>
      <c r="L624" s="2"/>
      <c r="M624" s="2"/>
    </row>
    <row r="625" spans="1:62" s="3" customFormat="1" ht="16.5" x14ac:dyDescent="0.25">
      <c r="A625" s="293"/>
      <c r="B625" s="280"/>
      <c r="C625" s="60" t="s">
        <v>269</v>
      </c>
      <c r="D625" s="213">
        <v>160486.57999999999</v>
      </c>
      <c r="E625" s="240"/>
      <c r="F625" s="254"/>
      <c r="G625" s="427">
        <v>160489.57999999999</v>
      </c>
      <c r="H625" s="40">
        <v>43268</v>
      </c>
      <c r="I625" s="187">
        <v>43301</v>
      </c>
      <c r="J625" s="183">
        <v>160489.57999999999</v>
      </c>
      <c r="K625" s="1"/>
      <c r="L625" s="1"/>
      <c r="M625" s="1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</row>
    <row r="626" spans="1:62" s="3" customFormat="1" ht="33.75" customHeight="1" x14ac:dyDescent="0.25">
      <c r="A626" s="294"/>
      <c r="B626" s="281"/>
      <c r="C626" s="60" t="s">
        <v>270</v>
      </c>
      <c r="D626" s="212">
        <v>28399.41</v>
      </c>
      <c r="E626" s="182"/>
      <c r="F626" s="179"/>
      <c r="G626" s="343"/>
      <c r="H626" s="186"/>
      <c r="I626" s="186">
        <v>43385</v>
      </c>
      <c r="J626" s="182">
        <v>28399.41</v>
      </c>
      <c r="K626" s="2"/>
      <c r="L626" s="2"/>
      <c r="M626" s="2"/>
    </row>
    <row r="627" spans="1:62" s="4" customFormat="1" ht="17.25" outlineLevel="1" thickBot="1" x14ac:dyDescent="0.3">
      <c r="A627" s="255" t="s">
        <v>10</v>
      </c>
      <c r="B627" s="225"/>
      <c r="C627" s="41"/>
      <c r="D627" s="37">
        <f>SUM(D624:D626)</f>
        <v>4852965.99</v>
      </c>
      <c r="E627" s="33"/>
      <c r="F627" s="33"/>
      <c r="G627" s="18">
        <f>SUM(G624:G625)</f>
        <v>6835019.1600000001</v>
      </c>
      <c r="H627" s="39"/>
      <c r="I627" s="28"/>
      <c r="J627" s="37">
        <f>SUM(J624:J626)</f>
        <v>4533844.87</v>
      </c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</row>
    <row r="628" spans="1:62" s="3" customFormat="1" ht="16.5" x14ac:dyDescent="0.25">
      <c r="A628" s="292">
        <v>5</v>
      </c>
      <c r="B628" s="279" t="s">
        <v>91</v>
      </c>
      <c r="C628" s="61" t="s">
        <v>8</v>
      </c>
      <c r="D628" s="58">
        <v>7588060</v>
      </c>
      <c r="E628" s="237" t="s">
        <v>248</v>
      </c>
      <c r="F628" s="253" t="s">
        <v>247</v>
      </c>
      <c r="G628" s="338">
        <v>9692166.2300000004</v>
      </c>
      <c r="H628" s="62">
        <v>43451</v>
      </c>
      <c r="I628" s="62">
        <v>43413</v>
      </c>
      <c r="J628" s="59">
        <v>7226368.3799999999</v>
      </c>
      <c r="K628" s="2"/>
      <c r="L628" s="2"/>
      <c r="M628" s="2"/>
    </row>
    <row r="629" spans="1:62" s="3" customFormat="1" ht="16.5" x14ac:dyDescent="0.25">
      <c r="A629" s="293"/>
      <c r="B629" s="280"/>
      <c r="C629" s="60" t="s">
        <v>269</v>
      </c>
      <c r="D629" s="60">
        <v>111406.23</v>
      </c>
      <c r="E629" s="240"/>
      <c r="F629" s="254"/>
      <c r="G629" s="418">
        <v>111406.23</v>
      </c>
      <c r="H629" s="40">
        <v>43268</v>
      </c>
      <c r="I629" s="40">
        <v>43301</v>
      </c>
      <c r="J629" s="207">
        <v>111406.23</v>
      </c>
      <c r="K629" s="1"/>
      <c r="L629" s="1"/>
      <c r="M629" s="1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</row>
    <row r="630" spans="1:62" s="3" customFormat="1" ht="35.25" customHeight="1" x14ac:dyDescent="0.25">
      <c r="A630" s="294"/>
      <c r="B630" s="281"/>
      <c r="C630" s="60" t="s">
        <v>270</v>
      </c>
      <c r="D630" s="212">
        <v>19713.88</v>
      </c>
      <c r="E630" s="182"/>
      <c r="F630" s="179"/>
      <c r="G630" s="343"/>
      <c r="H630" s="186"/>
      <c r="I630" s="186">
        <v>43385</v>
      </c>
      <c r="J630" s="182">
        <v>19713.88</v>
      </c>
      <c r="K630" s="1"/>
      <c r="L630" s="1"/>
      <c r="M630" s="1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</row>
    <row r="631" spans="1:62" s="4" customFormat="1" ht="17.25" outlineLevel="1" thickBot="1" x14ac:dyDescent="0.3">
      <c r="A631" s="255" t="s">
        <v>10</v>
      </c>
      <c r="B631" s="225"/>
      <c r="C631" s="41"/>
      <c r="D631" s="37">
        <f>SUM(D628:D630)</f>
        <v>7719180.1100000003</v>
      </c>
      <c r="E631" s="33"/>
      <c r="F631" s="33"/>
      <c r="G631" s="18">
        <f>SUM(G628:G629)</f>
        <v>9803572.4600000009</v>
      </c>
      <c r="H631" s="39"/>
      <c r="I631" s="28"/>
      <c r="J631" s="37">
        <f>SUM(J628:J630)</f>
        <v>7357488.4900000002</v>
      </c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</row>
    <row r="632" spans="1:62" s="4" customFormat="1" ht="17.25" outlineLevel="1" thickBot="1" x14ac:dyDescent="0.3">
      <c r="A632" s="55"/>
      <c r="B632" s="206"/>
      <c r="C632" s="102"/>
      <c r="D632" s="189"/>
      <c r="E632" s="182"/>
      <c r="F632" s="182"/>
      <c r="G632" s="66"/>
      <c r="H632" s="186"/>
      <c r="I632" s="106"/>
      <c r="J632" s="189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</row>
    <row r="633" spans="1:62" s="3" customFormat="1" ht="16.5" x14ac:dyDescent="0.25">
      <c r="A633" s="292">
        <v>6</v>
      </c>
      <c r="B633" s="279" t="s">
        <v>92</v>
      </c>
      <c r="C633" s="61" t="s">
        <v>5</v>
      </c>
      <c r="D633" s="58">
        <v>1127480</v>
      </c>
      <c r="E633" s="237" t="s">
        <v>249</v>
      </c>
      <c r="F633" s="237" t="s">
        <v>247</v>
      </c>
      <c r="G633" s="276">
        <v>24050057</v>
      </c>
      <c r="H633" s="238">
        <v>43451</v>
      </c>
      <c r="I633" s="62">
        <v>43434</v>
      </c>
      <c r="J633" s="59">
        <v>1090157.1599999999</v>
      </c>
      <c r="K633" s="2"/>
      <c r="L633" s="2"/>
      <c r="M633" s="2"/>
    </row>
    <row r="634" spans="1:62" s="3" customFormat="1" ht="16.5" x14ac:dyDescent="0.25">
      <c r="A634" s="293"/>
      <c r="B634" s="280"/>
      <c r="C634" s="216" t="s">
        <v>2</v>
      </c>
      <c r="D634" s="213">
        <v>5984740</v>
      </c>
      <c r="E634" s="231"/>
      <c r="F634" s="231"/>
      <c r="G634" s="277"/>
      <c r="H634" s="234"/>
      <c r="I634" s="210">
        <v>43413</v>
      </c>
      <c r="J634" s="183">
        <v>5276780.6399999997</v>
      </c>
      <c r="K634" s="2"/>
      <c r="L634" s="2"/>
      <c r="M634" s="2"/>
    </row>
    <row r="635" spans="1:62" s="3" customFormat="1" ht="16.5" x14ac:dyDescent="0.25">
      <c r="A635" s="293"/>
      <c r="B635" s="280"/>
      <c r="C635" s="216" t="s">
        <v>3</v>
      </c>
      <c r="D635" s="213">
        <v>493700</v>
      </c>
      <c r="E635" s="231"/>
      <c r="F635" s="231"/>
      <c r="G635" s="277"/>
      <c r="H635" s="234"/>
      <c r="I635" s="210">
        <v>43430</v>
      </c>
      <c r="J635" s="183">
        <v>604555.30000000005</v>
      </c>
      <c r="K635" s="2"/>
      <c r="L635" s="2"/>
      <c r="M635" s="2"/>
    </row>
    <row r="636" spans="1:62" s="3" customFormat="1" ht="16.5" x14ac:dyDescent="0.25">
      <c r="A636" s="293"/>
      <c r="B636" s="280"/>
      <c r="C636" s="216" t="s">
        <v>4</v>
      </c>
      <c r="D636" s="213">
        <v>524930</v>
      </c>
      <c r="E636" s="231"/>
      <c r="F636" s="231"/>
      <c r="G636" s="277"/>
      <c r="H636" s="234"/>
      <c r="I636" s="210">
        <v>43430</v>
      </c>
      <c r="J636" s="183">
        <v>701685.82</v>
      </c>
      <c r="K636" s="1"/>
      <c r="L636" s="1"/>
      <c r="M636" s="1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</row>
    <row r="637" spans="1:62" s="3" customFormat="1" ht="16.5" x14ac:dyDescent="0.25">
      <c r="A637" s="293"/>
      <c r="B637" s="280"/>
      <c r="C637" s="216" t="s">
        <v>7</v>
      </c>
      <c r="D637" s="213">
        <v>6412120</v>
      </c>
      <c r="E637" s="231"/>
      <c r="F637" s="231"/>
      <c r="G637" s="277"/>
      <c r="H637" s="234"/>
      <c r="I637" s="210"/>
      <c r="J637" s="183"/>
      <c r="K637" s="1"/>
      <c r="L637" s="1"/>
      <c r="M637" s="1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</row>
    <row r="638" spans="1:62" s="4" customFormat="1" ht="16.5" outlineLevel="1" x14ac:dyDescent="0.25">
      <c r="A638" s="293"/>
      <c r="B638" s="280"/>
      <c r="C638" s="216" t="s">
        <v>8</v>
      </c>
      <c r="D638" s="60">
        <v>13588390</v>
      </c>
      <c r="E638" s="231"/>
      <c r="F638" s="231"/>
      <c r="G638" s="278"/>
      <c r="H638" s="241"/>
      <c r="I638" s="40">
        <v>43413</v>
      </c>
      <c r="J638" s="207">
        <v>13316612.699999999</v>
      </c>
      <c r="K638" s="1"/>
      <c r="L638" s="1"/>
      <c r="M638" s="1"/>
    </row>
    <row r="639" spans="1:62" s="4" customFormat="1" ht="16.5" outlineLevel="1" x14ac:dyDescent="0.25">
      <c r="A639" s="293"/>
      <c r="B639" s="280"/>
      <c r="C639" s="60" t="s">
        <v>269</v>
      </c>
      <c r="D639" s="60">
        <v>896287</v>
      </c>
      <c r="E639" s="240"/>
      <c r="F639" s="240"/>
      <c r="G639" s="418">
        <v>896287</v>
      </c>
      <c r="H639" s="40">
        <v>43268</v>
      </c>
      <c r="I639" s="210">
        <v>43301</v>
      </c>
      <c r="J639" s="209">
        <v>896287</v>
      </c>
      <c r="K639" s="1"/>
      <c r="L639" s="1"/>
      <c r="M639" s="1"/>
    </row>
    <row r="640" spans="1:62" s="4" customFormat="1" ht="33" customHeight="1" outlineLevel="1" x14ac:dyDescent="0.25">
      <c r="A640" s="294"/>
      <c r="B640" s="281"/>
      <c r="C640" s="60" t="s">
        <v>270</v>
      </c>
      <c r="D640" s="212">
        <v>158602.35999999999</v>
      </c>
      <c r="E640" s="182"/>
      <c r="F640" s="182"/>
      <c r="G640" s="343"/>
      <c r="H640" s="186"/>
      <c r="I640" s="210">
        <v>43388</v>
      </c>
      <c r="J640" s="209">
        <v>158602.35999999999</v>
      </c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</row>
    <row r="641" spans="1:62" s="4" customFormat="1" ht="17.25" outlineLevel="1" thickBot="1" x14ac:dyDescent="0.3">
      <c r="A641" s="255" t="s">
        <v>10</v>
      </c>
      <c r="B641" s="225"/>
      <c r="C641" s="41"/>
      <c r="D641" s="37">
        <f>SUM(D633:D640)</f>
        <v>29186249.359999999</v>
      </c>
      <c r="E641" s="33"/>
      <c r="F641" s="33"/>
      <c r="G641" s="18">
        <f>SUM(G633:G639)</f>
        <v>24946344</v>
      </c>
      <c r="H641" s="39"/>
      <c r="I641" s="28"/>
      <c r="J641" s="37">
        <f>SUM(J633:J640)</f>
        <v>22044680.979999997</v>
      </c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</row>
    <row r="642" spans="1:62" s="3" customFormat="1" ht="33" customHeight="1" x14ac:dyDescent="0.25">
      <c r="A642" s="292">
        <v>7</v>
      </c>
      <c r="B642" s="279" t="s">
        <v>93</v>
      </c>
      <c r="C642" s="89" t="s">
        <v>5</v>
      </c>
      <c r="D642" s="58">
        <v>804640</v>
      </c>
      <c r="E642" s="237" t="s">
        <v>249</v>
      </c>
      <c r="F642" s="237" t="s">
        <v>247</v>
      </c>
      <c r="G642" s="276">
        <v>12119346.15</v>
      </c>
      <c r="H642" s="238">
        <v>43451</v>
      </c>
      <c r="I642" s="62">
        <v>43434</v>
      </c>
      <c r="J642" s="59">
        <v>808664.62</v>
      </c>
      <c r="K642" s="2"/>
      <c r="L642" s="2"/>
      <c r="M642" s="2"/>
    </row>
    <row r="643" spans="1:62" s="3" customFormat="1" ht="33" customHeight="1" x14ac:dyDescent="0.25">
      <c r="A643" s="293"/>
      <c r="B643" s="280"/>
      <c r="C643" s="72" t="s">
        <v>2</v>
      </c>
      <c r="D643" s="60">
        <v>4839300</v>
      </c>
      <c r="E643" s="231"/>
      <c r="F643" s="231"/>
      <c r="G643" s="277"/>
      <c r="H643" s="234"/>
      <c r="I643" s="40">
        <v>43413</v>
      </c>
      <c r="J643" s="207">
        <v>4483854.8600000003</v>
      </c>
      <c r="K643" s="2"/>
      <c r="L643" s="2"/>
      <c r="M643" s="2"/>
    </row>
    <row r="644" spans="1:62" s="3" customFormat="1" ht="33" customHeight="1" x14ac:dyDescent="0.25">
      <c r="A644" s="293"/>
      <c r="B644" s="280"/>
      <c r="C644" s="72" t="s">
        <v>3</v>
      </c>
      <c r="D644" s="60">
        <v>415420</v>
      </c>
      <c r="E644" s="231"/>
      <c r="F644" s="231"/>
      <c r="G644" s="277"/>
      <c r="H644" s="234"/>
      <c r="I644" s="40">
        <v>43430</v>
      </c>
      <c r="J644" s="207">
        <v>469854.76</v>
      </c>
      <c r="K644" s="2"/>
      <c r="L644" s="2"/>
      <c r="M644" s="2"/>
    </row>
    <row r="645" spans="1:62" s="3" customFormat="1" ht="33" customHeight="1" x14ac:dyDescent="0.25">
      <c r="A645" s="293"/>
      <c r="B645" s="280"/>
      <c r="C645" s="72" t="s">
        <v>4</v>
      </c>
      <c r="D645" s="60">
        <v>766920</v>
      </c>
      <c r="E645" s="231"/>
      <c r="F645" s="231"/>
      <c r="G645" s="277"/>
      <c r="H645" s="234"/>
      <c r="I645" s="40">
        <v>43430</v>
      </c>
      <c r="J645" s="207">
        <v>756401.24</v>
      </c>
      <c r="K645" s="2"/>
      <c r="L645" s="2"/>
      <c r="M645" s="2"/>
    </row>
    <row r="646" spans="1:62" s="3" customFormat="1" ht="33" customHeight="1" x14ac:dyDescent="0.25">
      <c r="A646" s="293"/>
      <c r="B646" s="280"/>
      <c r="C646" s="72" t="s">
        <v>7</v>
      </c>
      <c r="D646" s="60">
        <v>4128100</v>
      </c>
      <c r="E646" s="231"/>
      <c r="F646" s="231"/>
      <c r="G646" s="278"/>
      <c r="H646" s="241"/>
      <c r="I646" s="40">
        <v>43448</v>
      </c>
      <c r="J646" s="207">
        <v>4030177.9000000004</v>
      </c>
      <c r="K646" s="2"/>
      <c r="L646" s="2"/>
      <c r="M646" s="2"/>
    </row>
    <row r="647" spans="1:62" s="3" customFormat="1" ht="16.5" x14ac:dyDescent="0.25">
      <c r="A647" s="293"/>
      <c r="B647" s="280"/>
      <c r="C647" s="60" t="s">
        <v>269</v>
      </c>
      <c r="D647" s="83">
        <v>702836.15</v>
      </c>
      <c r="E647" s="240"/>
      <c r="F647" s="240"/>
      <c r="G647" s="418">
        <v>702836.15</v>
      </c>
      <c r="H647" s="40">
        <v>43268</v>
      </c>
      <c r="I647" s="210">
        <v>43301</v>
      </c>
      <c r="J647" s="209">
        <v>702836.14999999991</v>
      </c>
      <c r="K647" s="1"/>
      <c r="L647" s="1"/>
      <c r="M647" s="1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</row>
    <row r="648" spans="1:62" s="3" customFormat="1" ht="15.75" customHeight="1" x14ac:dyDescent="0.25">
      <c r="A648" s="294"/>
      <c r="B648" s="281"/>
      <c r="C648" s="60" t="s">
        <v>270</v>
      </c>
      <c r="D648" s="83">
        <v>124370.28</v>
      </c>
      <c r="E648" s="182"/>
      <c r="F648" s="182"/>
      <c r="G648" s="343"/>
      <c r="H648" s="186"/>
      <c r="I648" s="210">
        <v>43384</v>
      </c>
      <c r="J648" s="209">
        <v>124370.28</v>
      </c>
      <c r="K648" s="1"/>
      <c r="L648" s="1"/>
      <c r="M648" s="1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</row>
    <row r="649" spans="1:62" s="4" customFormat="1" ht="17.25" outlineLevel="1" thickBot="1" x14ac:dyDescent="0.3">
      <c r="A649" s="255" t="s">
        <v>10</v>
      </c>
      <c r="B649" s="225"/>
      <c r="C649" s="41"/>
      <c r="D649" s="37">
        <f>SUM(D642:D648)</f>
        <v>11781586.43</v>
      </c>
      <c r="E649" s="33"/>
      <c r="F649" s="33"/>
      <c r="G649" s="18">
        <f>SUM(G642:G647)</f>
        <v>12822182.300000001</v>
      </c>
      <c r="H649" s="39"/>
      <c r="I649" s="28"/>
      <c r="J649" s="37">
        <f>SUM(J642:J648)</f>
        <v>11376159.810000001</v>
      </c>
      <c r="K649" s="1"/>
      <c r="L649" s="1"/>
      <c r="M649" s="1"/>
    </row>
    <row r="650" spans="1:62" s="4" customFormat="1" ht="33" outlineLevel="1" x14ac:dyDescent="0.25">
      <c r="A650" s="251">
        <v>8</v>
      </c>
      <c r="B650" s="251" t="s">
        <v>321</v>
      </c>
      <c r="C650" s="72" t="s">
        <v>7</v>
      </c>
      <c r="D650" s="212">
        <v>7448733.4800000004</v>
      </c>
      <c r="E650" s="182" t="s">
        <v>465</v>
      </c>
      <c r="F650" s="182" t="s">
        <v>187</v>
      </c>
      <c r="G650" s="343">
        <v>7411489.8141398327</v>
      </c>
      <c r="H650" s="186">
        <v>43449</v>
      </c>
      <c r="I650" s="186">
        <v>43461</v>
      </c>
      <c r="J650" s="212">
        <v>7277047.0199999996</v>
      </c>
      <c r="K650" s="1"/>
      <c r="L650" s="1"/>
      <c r="M650" s="1"/>
    </row>
    <row r="651" spans="1:62" s="4" customFormat="1" ht="33" outlineLevel="1" x14ac:dyDescent="0.25">
      <c r="A651" s="252"/>
      <c r="B651" s="252"/>
      <c r="C651" s="60" t="s">
        <v>269</v>
      </c>
      <c r="D651" s="60">
        <v>101943.32</v>
      </c>
      <c r="E651" s="207" t="s">
        <v>404</v>
      </c>
      <c r="F651" s="207" t="s">
        <v>403</v>
      </c>
      <c r="G651" s="60">
        <v>101943.2</v>
      </c>
      <c r="H651" s="40">
        <v>43332</v>
      </c>
      <c r="I651" s="40">
        <v>43329</v>
      </c>
      <c r="J651" s="60">
        <v>101943.32</v>
      </c>
      <c r="K651" s="1"/>
      <c r="L651" s="1"/>
      <c r="M651" s="1"/>
    </row>
    <row r="652" spans="1:62" s="4" customFormat="1" ht="17.25" outlineLevel="1" thickBot="1" x14ac:dyDescent="0.3">
      <c r="A652" s="255" t="s">
        <v>10</v>
      </c>
      <c r="B652" s="225"/>
      <c r="C652" s="41"/>
      <c r="D652" s="37">
        <f>SUM(D650:D651)</f>
        <v>7550676.8000000007</v>
      </c>
      <c r="E652" s="33"/>
      <c r="F652" s="33"/>
      <c r="G652" s="37">
        <f>G650+G651</f>
        <v>7513433.0141398329</v>
      </c>
      <c r="H652" s="39"/>
      <c r="I652" s="28"/>
      <c r="J652" s="37">
        <f>J650+J651</f>
        <v>7378990.3399999999</v>
      </c>
      <c r="K652" s="1"/>
      <c r="L652" s="1"/>
      <c r="M652" s="1"/>
    </row>
    <row r="653" spans="1:62" s="4" customFormat="1" ht="33" outlineLevel="1" x14ac:dyDescent="0.25">
      <c r="A653" s="271">
        <v>9</v>
      </c>
      <c r="B653" s="271" t="s">
        <v>322</v>
      </c>
      <c r="C653" s="72" t="s">
        <v>7</v>
      </c>
      <c r="D653" s="213">
        <v>5612159.0599999996</v>
      </c>
      <c r="E653" s="182" t="s">
        <v>465</v>
      </c>
      <c r="F653" s="182" t="s">
        <v>187</v>
      </c>
      <c r="G653" s="213">
        <v>5584098.2658601683</v>
      </c>
      <c r="H653" s="186">
        <v>43449</v>
      </c>
      <c r="I653" s="187">
        <v>43461</v>
      </c>
      <c r="J653" s="213">
        <v>5520461.2599999998</v>
      </c>
      <c r="K653" s="1"/>
      <c r="L653" s="1"/>
      <c r="M653" s="1"/>
    </row>
    <row r="654" spans="1:62" s="4" customFormat="1" ht="33" outlineLevel="1" x14ac:dyDescent="0.25">
      <c r="A654" s="272"/>
      <c r="B654" s="272"/>
      <c r="C654" s="60" t="s">
        <v>269</v>
      </c>
      <c r="D654" s="60">
        <v>151973.38</v>
      </c>
      <c r="E654" s="207" t="s">
        <v>404</v>
      </c>
      <c r="F654" s="207" t="s">
        <v>403</v>
      </c>
      <c r="G654" s="60">
        <v>151973.5</v>
      </c>
      <c r="H654" s="40">
        <v>43332</v>
      </c>
      <c r="I654" s="40">
        <v>43329</v>
      </c>
      <c r="J654" s="60">
        <v>151973.38</v>
      </c>
      <c r="K654" s="1"/>
      <c r="L654" s="1"/>
      <c r="M654" s="1"/>
    </row>
    <row r="655" spans="1:62" s="4" customFormat="1" ht="17.25" outlineLevel="1" thickBot="1" x14ac:dyDescent="0.3">
      <c r="A655" s="255" t="s">
        <v>10</v>
      </c>
      <c r="B655" s="225"/>
      <c r="C655" s="115"/>
      <c r="D655" s="189">
        <f>SUM(D653:D654)</f>
        <v>5764132.4399999995</v>
      </c>
      <c r="E655" s="182"/>
      <c r="F655" s="182"/>
      <c r="G655" s="66">
        <f>G653+G654</f>
        <v>5736071.7658601683</v>
      </c>
      <c r="H655" s="186"/>
      <c r="I655" s="57"/>
      <c r="J655" s="189">
        <f>J653+J654</f>
        <v>5672434.6399999997</v>
      </c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</row>
    <row r="656" spans="1:62" s="4" customFormat="1" ht="19.5" customHeight="1" outlineLevel="1" x14ac:dyDescent="0.25">
      <c r="A656" s="88"/>
      <c r="B656" s="290" t="s">
        <v>124</v>
      </c>
      <c r="C656" s="291"/>
      <c r="D656" s="188">
        <v>2024489.7083328001</v>
      </c>
      <c r="E656" s="222"/>
      <c r="F656" s="181"/>
      <c r="G656" s="79">
        <f>SUM(G657:G663)</f>
        <v>2329495.4299999997</v>
      </c>
      <c r="H656" s="185"/>
      <c r="I656" s="128"/>
      <c r="J656" s="188">
        <f>J657+J658+J660+J663</f>
        <v>756844.82999999984</v>
      </c>
      <c r="K656" s="1"/>
      <c r="L656" s="1"/>
      <c r="M656" s="1"/>
    </row>
    <row r="657" spans="1:62" s="4" customFormat="1" ht="36.75" customHeight="1" outlineLevel="1" x14ac:dyDescent="0.25">
      <c r="A657" s="144">
        <v>1</v>
      </c>
      <c r="B657" s="130" t="s">
        <v>563</v>
      </c>
      <c r="C657" s="130" t="s">
        <v>269</v>
      </c>
      <c r="D657" s="60"/>
      <c r="E657" s="227" t="s">
        <v>562</v>
      </c>
      <c r="F657" s="230" t="s">
        <v>188</v>
      </c>
      <c r="G657" s="60">
        <v>122482.11</v>
      </c>
      <c r="H657" s="233">
        <v>43417</v>
      </c>
      <c r="I657" s="40">
        <v>43460</v>
      </c>
      <c r="J657" s="60">
        <v>122482.11</v>
      </c>
      <c r="K657" s="1"/>
      <c r="L657" s="1"/>
      <c r="M657" s="1"/>
    </row>
    <row r="658" spans="1:62" s="4" customFormat="1" ht="35.25" customHeight="1" outlineLevel="1" x14ac:dyDescent="0.25">
      <c r="A658" s="144">
        <v>2</v>
      </c>
      <c r="B658" s="130" t="s">
        <v>564</v>
      </c>
      <c r="C658" s="130" t="s">
        <v>269</v>
      </c>
      <c r="D658" s="60"/>
      <c r="E658" s="228"/>
      <c r="F658" s="231"/>
      <c r="G658" s="60">
        <v>173126.92</v>
      </c>
      <c r="H658" s="234"/>
      <c r="I658" s="40">
        <v>43460</v>
      </c>
      <c r="J658" s="60">
        <v>173126.91999999998</v>
      </c>
      <c r="K658" s="1"/>
      <c r="L658" s="1"/>
      <c r="M658" s="1"/>
    </row>
    <row r="659" spans="1:62" s="4" customFormat="1" ht="44.25" customHeight="1" outlineLevel="1" x14ac:dyDescent="0.25">
      <c r="A659" s="144">
        <v>3</v>
      </c>
      <c r="B659" s="130" t="s">
        <v>565</v>
      </c>
      <c r="C659" s="130" t="s">
        <v>269</v>
      </c>
      <c r="D659" s="60"/>
      <c r="E659" s="228"/>
      <c r="F659" s="231"/>
      <c r="G659" s="60">
        <v>311958.37</v>
      </c>
      <c r="H659" s="234"/>
      <c r="I659" s="40">
        <v>43460</v>
      </c>
      <c r="J659" s="60">
        <v>311958.37000000005</v>
      </c>
      <c r="K659" s="1"/>
      <c r="L659" s="1"/>
      <c r="M659" s="1"/>
    </row>
    <row r="660" spans="1:62" s="4" customFormat="1" ht="42.75" customHeight="1" outlineLevel="1" x14ac:dyDescent="0.25">
      <c r="A660" s="144">
        <v>4</v>
      </c>
      <c r="B660" s="130" t="s">
        <v>566</v>
      </c>
      <c r="C660" s="130" t="s">
        <v>269</v>
      </c>
      <c r="D660" s="60"/>
      <c r="E660" s="228"/>
      <c r="F660" s="231"/>
      <c r="G660" s="60">
        <v>313443.61</v>
      </c>
      <c r="H660" s="234"/>
      <c r="I660" s="40">
        <v>43460</v>
      </c>
      <c r="J660" s="60">
        <v>313443.61</v>
      </c>
      <c r="K660" s="1"/>
      <c r="L660" s="1"/>
      <c r="M660" s="1"/>
    </row>
    <row r="661" spans="1:62" s="4" customFormat="1" ht="41.25" customHeight="1" outlineLevel="1" x14ac:dyDescent="0.25">
      <c r="A661" s="144">
        <v>5</v>
      </c>
      <c r="B661" s="130" t="s">
        <v>567</v>
      </c>
      <c r="C661" s="130" t="s">
        <v>269</v>
      </c>
      <c r="D661" s="60"/>
      <c r="E661" s="228"/>
      <c r="F661" s="231"/>
      <c r="G661" s="60">
        <v>313186.48</v>
      </c>
      <c r="H661" s="234"/>
      <c r="I661" s="40">
        <v>43460</v>
      </c>
      <c r="J661" s="60">
        <v>313186.48000000004</v>
      </c>
      <c r="K661" s="1"/>
      <c r="L661" s="1"/>
      <c r="M661" s="1"/>
    </row>
    <row r="662" spans="1:62" s="4" customFormat="1" ht="37.5" customHeight="1" outlineLevel="1" x14ac:dyDescent="0.25">
      <c r="A662" s="144">
        <v>6</v>
      </c>
      <c r="B662" s="130" t="s">
        <v>568</v>
      </c>
      <c r="C662" s="130" t="s">
        <v>269</v>
      </c>
      <c r="D662" s="60"/>
      <c r="E662" s="228"/>
      <c r="F662" s="231"/>
      <c r="G662" s="60">
        <v>216277.44</v>
      </c>
      <c r="H662" s="234"/>
      <c r="I662" s="40">
        <v>43460</v>
      </c>
      <c r="J662" s="60">
        <v>947505.7300000001</v>
      </c>
      <c r="K662" s="1"/>
      <c r="L662" s="1"/>
      <c r="M662" s="1"/>
    </row>
    <row r="663" spans="1:62" s="4" customFormat="1" ht="41.25" customHeight="1" outlineLevel="1" x14ac:dyDescent="0.25">
      <c r="A663" s="144">
        <v>7</v>
      </c>
      <c r="B663" s="130" t="s">
        <v>569</v>
      </c>
      <c r="C663" s="130" t="s">
        <v>269</v>
      </c>
      <c r="D663" s="60"/>
      <c r="E663" s="239"/>
      <c r="F663" s="240"/>
      <c r="G663" s="60">
        <v>879020.5</v>
      </c>
      <c r="H663" s="241"/>
      <c r="I663" s="40">
        <v>43460</v>
      </c>
      <c r="J663" s="60">
        <v>147792.18999999997</v>
      </c>
      <c r="K663" s="1"/>
      <c r="L663" s="1"/>
      <c r="M663" s="1"/>
    </row>
    <row r="664" spans="1:62" s="1" customFormat="1" ht="19.5" customHeight="1" outlineLevel="1" x14ac:dyDescent="0.25">
      <c r="A664" s="315" t="s">
        <v>125</v>
      </c>
      <c r="B664" s="315"/>
      <c r="C664" s="315"/>
      <c r="D664" s="154">
        <v>550000</v>
      </c>
      <c r="E664" s="49"/>
      <c r="F664" s="207"/>
      <c r="G664" s="154">
        <f>G665+G666+G667+G668</f>
        <v>0</v>
      </c>
      <c r="H664" s="40"/>
      <c r="I664" s="16"/>
      <c r="J664" s="154">
        <f>J670+J665+J666+J668</f>
        <v>50000</v>
      </c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</row>
    <row r="665" spans="1:62" s="1" customFormat="1" ht="19.5" customHeight="1" outlineLevel="1" x14ac:dyDescent="0.25">
      <c r="A665" s="193">
        <v>1</v>
      </c>
      <c r="B665" s="216" t="s">
        <v>563</v>
      </c>
      <c r="C665" s="216" t="s">
        <v>270</v>
      </c>
      <c r="D665" s="60"/>
      <c r="E665" s="49"/>
      <c r="F665" s="207"/>
      <c r="G665" s="60"/>
      <c r="H665" s="40"/>
      <c r="I665" s="16"/>
      <c r="J665" s="60">
        <v>10000</v>
      </c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</row>
    <row r="666" spans="1:62" s="1" customFormat="1" ht="19.5" customHeight="1" outlineLevel="1" x14ac:dyDescent="0.25">
      <c r="A666" s="193">
        <v>2</v>
      </c>
      <c r="B666" s="216" t="s">
        <v>564</v>
      </c>
      <c r="C666" s="216" t="s">
        <v>270</v>
      </c>
      <c r="D666" s="60"/>
      <c r="E666" s="49"/>
      <c r="F666" s="207"/>
      <c r="G666" s="60"/>
      <c r="H666" s="40"/>
      <c r="I666" s="16"/>
      <c r="J666" s="60">
        <v>10000</v>
      </c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</row>
    <row r="667" spans="1:62" s="1" customFormat="1" ht="19.5" customHeight="1" outlineLevel="1" x14ac:dyDescent="0.25">
      <c r="A667" s="193">
        <v>3</v>
      </c>
      <c r="B667" s="216" t="s">
        <v>565</v>
      </c>
      <c r="C667" s="216" t="s">
        <v>270</v>
      </c>
      <c r="D667" s="60"/>
      <c r="E667" s="49"/>
      <c r="F667" s="207"/>
      <c r="G667" s="60"/>
      <c r="H667" s="40"/>
      <c r="I667" s="16"/>
      <c r="J667" s="60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</row>
    <row r="668" spans="1:62" s="1" customFormat="1" ht="32.25" customHeight="1" outlineLevel="1" x14ac:dyDescent="0.25">
      <c r="A668" s="193">
        <v>4</v>
      </c>
      <c r="B668" s="216" t="s">
        <v>569</v>
      </c>
      <c r="C668" s="216" t="s">
        <v>270</v>
      </c>
      <c r="D668" s="60"/>
      <c r="E668" s="49"/>
      <c r="F668" s="207"/>
      <c r="G668" s="60"/>
      <c r="H668" s="40"/>
      <c r="I668" s="16"/>
      <c r="J668" s="60">
        <v>20000</v>
      </c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</row>
    <row r="669" spans="1:62" s="1" customFormat="1" ht="32.25" customHeight="1" outlineLevel="1" x14ac:dyDescent="0.25">
      <c r="A669" s="192">
        <v>5</v>
      </c>
      <c r="B669" s="179" t="s">
        <v>568</v>
      </c>
      <c r="C669" s="122" t="s">
        <v>270</v>
      </c>
      <c r="D669" s="212"/>
      <c r="E669" s="217"/>
      <c r="F669" s="182"/>
      <c r="G669" s="212"/>
      <c r="H669" s="186"/>
      <c r="I669" s="57"/>
      <c r="J669" s="21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</row>
    <row r="670" spans="1:62" s="1" customFormat="1" ht="32.25" customHeight="1" outlineLevel="1" x14ac:dyDescent="0.25">
      <c r="A670" s="24">
        <v>6</v>
      </c>
      <c r="B670" s="122" t="s">
        <v>566</v>
      </c>
      <c r="C670" s="122" t="s">
        <v>270</v>
      </c>
      <c r="D670" s="83"/>
      <c r="E670" s="214"/>
      <c r="F670" s="209"/>
      <c r="G670" s="83"/>
      <c r="H670" s="210"/>
      <c r="I670" s="210">
        <v>43459</v>
      </c>
      <c r="J670" s="83">
        <v>10000</v>
      </c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</row>
    <row r="671" spans="1:62" s="1" customFormat="1" ht="32.25" customHeight="1" outlineLevel="1" x14ac:dyDescent="0.25">
      <c r="A671" s="193">
        <v>7</v>
      </c>
      <c r="B671" s="216" t="s">
        <v>567</v>
      </c>
      <c r="C671" s="216" t="s">
        <v>270</v>
      </c>
      <c r="D671" s="60"/>
      <c r="E671" s="49"/>
      <c r="F671" s="207"/>
      <c r="G671" s="60"/>
      <c r="H671" s="40"/>
      <c r="I671" s="16"/>
      <c r="J671" s="60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</row>
    <row r="672" spans="1:62" s="4" customFormat="1" ht="17.25" outlineLevel="1" thickBot="1" x14ac:dyDescent="0.3">
      <c r="A672" s="414" t="s">
        <v>11</v>
      </c>
      <c r="B672" s="286"/>
      <c r="C672" s="102"/>
      <c r="D672" s="189">
        <f>D615+D619+D623+D627+D631+D641+D649+D656+D664+D652+D655</f>
        <v>97377466.978332803</v>
      </c>
      <c r="E672" s="189">
        <f>E615+E619+E623+E627+E631+E641+E649+E656+E664</f>
        <v>0</v>
      </c>
      <c r="F672" s="189">
        <f>F615+F619+F623+F627+F631+F641+F649+F656+F664</f>
        <v>0</v>
      </c>
      <c r="G672" s="189">
        <f>G615+G619+G623+G627+G631+G641+G649+G652+G655+G656+G664</f>
        <v>110491775.54999998</v>
      </c>
      <c r="H672" s="189">
        <f>H615+H619+H623+H627+H631+H641+H649+H656+H664</f>
        <v>0</v>
      </c>
      <c r="I672" s="189">
        <f>I615+I619+I623+I627+I631+I641+I649+I656+I664</f>
        <v>0</v>
      </c>
      <c r="J672" s="189">
        <f>J615+J619+J623+J627+J631+J641+J649+J656+J664+J652+J655</f>
        <v>86396350.61999999</v>
      </c>
      <c r="K672" s="7"/>
      <c r="L672" s="7"/>
      <c r="M672" s="7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  <c r="BD672" s="38"/>
      <c r="BE672" s="38"/>
      <c r="BF672" s="38"/>
      <c r="BG672" s="38"/>
      <c r="BH672" s="38"/>
      <c r="BI672" s="38"/>
      <c r="BJ672" s="38"/>
    </row>
    <row r="673" spans="1:62" s="3" customFormat="1" ht="30" customHeight="1" thickBot="1" x14ac:dyDescent="0.3">
      <c r="A673" s="420" t="s">
        <v>131</v>
      </c>
      <c r="B673" s="421"/>
      <c r="C673" s="421"/>
      <c r="D673" s="421"/>
      <c r="E673" s="421"/>
      <c r="F673" s="421"/>
      <c r="G673" s="421"/>
      <c r="H673" s="421"/>
      <c r="I673" s="421"/>
      <c r="J673" s="421"/>
      <c r="K673" s="7"/>
      <c r="L673" s="7"/>
      <c r="M673" s="7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  <c r="BD673" s="38"/>
      <c r="BE673" s="38"/>
      <c r="BF673" s="38"/>
      <c r="BG673" s="38"/>
      <c r="BH673" s="38"/>
      <c r="BI673" s="38"/>
      <c r="BJ673" s="38"/>
    </row>
    <row r="674" spans="1:62" s="38" customFormat="1" ht="90" customHeight="1" x14ac:dyDescent="0.25">
      <c r="A674" s="268">
        <v>1</v>
      </c>
      <c r="B674" s="271" t="s">
        <v>142</v>
      </c>
      <c r="C674" s="61" t="s">
        <v>7</v>
      </c>
      <c r="D674" s="59">
        <v>5409289.1456848001</v>
      </c>
      <c r="E674" s="253" t="s">
        <v>256</v>
      </c>
      <c r="F674" s="253" t="s">
        <v>247</v>
      </c>
      <c r="G674" s="64">
        <v>5609400</v>
      </c>
      <c r="H674" s="62">
        <v>43454</v>
      </c>
      <c r="I674" s="62"/>
      <c r="J674" s="59"/>
      <c r="K674" s="7"/>
      <c r="L674" s="7"/>
      <c r="M674" s="7"/>
    </row>
    <row r="675" spans="1:62" s="38" customFormat="1" ht="16.5" x14ac:dyDescent="0.25">
      <c r="A675" s="269"/>
      <c r="B675" s="272"/>
      <c r="C675" s="60" t="s">
        <v>269</v>
      </c>
      <c r="D675" s="207">
        <v>99579</v>
      </c>
      <c r="E675" s="254"/>
      <c r="F675" s="254"/>
      <c r="G675" s="360">
        <v>99579</v>
      </c>
      <c r="H675" s="40">
        <v>43274</v>
      </c>
      <c r="I675" s="40">
        <v>43301</v>
      </c>
      <c r="J675" s="207">
        <v>99579</v>
      </c>
      <c r="K675" s="6"/>
      <c r="L675" s="6"/>
      <c r="M675" s="6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</row>
    <row r="676" spans="1:62" s="38" customFormat="1" ht="30" customHeight="1" x14ac:dyDescent="0.25">
      <c r="A676" s="270"/>
      <c r="B676" s="273"/>
      <c r="C676" s="60" t="s">
        <v>270</v>
      </c>
      <c r="D676" s="182">
        <v>17621</v>
      </c>
      <c r="E676" s="179"/>
      <c r="F676" s="179"/>
      <c r="G676" s="46"/>
      <c r="H676" s="186"/>
      <c r="I676" s="186">
        <v>43391</v>
      </c>
      <c r="J676" s="182">
        <v>17621</v>
      </c>
      <c r="K676" s="7"/>
      <c r="L676" s="7"/>
      <c r="M676" s="7"/>
    </row>
    <row r="677" spans="1:62" ht="17.25" outlineLevel="1" thickBot="1" x14ac:dyDescent="0.3">
      <c r="A677" s="255" t="s">
        <v>10</v>
      </c>
      <c r="B677" s="225"/>
      <c r="C677" s="26"/>
      <c r="D677" s="20">
        <f>SUM(D674:D676)</f>
        <v>5526489.1456848001</v>
      </c>
      <c r="E677" s="26"/>
      <c r="F677" s="26"/>
      <c r="G677" s="31">
        <f>SUM(G674:G675)</f>
        <v>5708979</v>
      </c>
      <c r="H677" s="26"/>
      <c r="I677" s="28"/>
      <c r="J677" s="20">
        <f>SUM(J674:J676)</f>
        <v>117200</v>
      </c>
      <c r="K677" s="7"/>
      <c r="L677" s="7"/>
      <c r="M677" s="7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  <c r="BD677" s="38"/>
      <c r="BE677" s="38"/>
      <c r="BF677" s="38"/>
      <c r="BG677" s="38"/>
      <c r="BH677" s="38"/>
      <c r="BI677" s="38"/>
      <c r="BJ677" s="38"/>
    </row>
    <row r="678" spans="1:62" s="38" customFormat="1" ht="45.75" customHeight="1" x14ac:dyDescent="0.25">
      <c r="A678" s="268">
        <v>2</v>
      </c>
      <c r="B678" s="271" t="s">
        <v>94</v>
      </c>
      <c r="C678" s="61" t="s">
        <v>5</v>
      </c>
      <c r="D678" s="59">
        <v>638250</v>
      </c>
      <c r="E678" s="253" t="s">
        <v>256</v>
      </c>
      <c r="F678" s="253" t="s">
        <v>247</v>
      </c>
      <c r="G678" s="237">
        <v>4614770</v>
      </c>
      <c r="H678" s="238">
        <v>43454</v>
      </c>
      <c r="I678" s="62">
        <v>43461</v>
      </c>
      <c r="J678" s="59">
        <v>684618.3</v>
      </c>
      <c r="K678" s="6"/>
      <c r="L678" s="6"/>
      <c r="M678" s="6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</row>
    <row r="679" spans="1:62" s="38" customFormat="1" ht="45.75" customHeight="1" x14ac:dyDescent="0.25">
      <c r="A679" s="269"/>
      <c r="B679" s="272"/>
      <c r="C679" s="216" t="s">
        <v>3</v>
      </c>
      <c r="D679" s="183">
        <v>617250</v>
      </c>
      <c r="E679" s="258"/>
      <c r="F679" s="258"/>
      <c r="G679" s="231"/>
      <c r="H679" s="234"/>
      <c r="I679" s="187">
        <v>43461</v>
      </c>
      <c r="J679" s="183">
        <v>408428.68</v>
      </c>
      <c r="K679" s="6"/>
      <c r="L679" s="6"/>
      <c r="M679" s="6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</row>
    <row r="680" spans="1:62" ht="30.75" customHeight="1" outlineLevel="1" x14ac:dyDescent="0.25">
      <c r="A680" s="269"/>
      <c r="B680" s="272"/>
      <c r="C680" s="216" t="s">
        <v>4</v>
      </c>
      <c r="D680" s="60">
        <v>526070</v>
      </c>
      <c r="E680" s="258"/>
      <c r="F680" s="258"/>
      <c r="G680" s="240"/>
      <c r="H680" s="241"/>
      <c r="I680" s="40">
        <v>43461</v>
      </c>
      <c r="J680" s="207">
        <v>247694.98</v>
      </c>
    </row>
    <row r="681" spans="1:62" ht="16.5" outlineLevel="1" x14ac:dyDescent="0.25">
      <c r="A681" s="269"/>
      <c r="B681" s="272"/>
      <c r="C681" s="60" t="s">
        <v>269</v>
      </c>
      <c r="D681" s="60">
        <v>223848</v>
      </c>
      <c r="E681" s="254"/>
      <c r="F681" s="254"/>
      <c r="G681" s="360">
        <v>223848</v>
      </c>
      <c r="H681" s="40">
        <v>43274</v>
      </c>
      <c r="I681" s="210">
        <v>43301</v>
      </c>
      <c r="J681" s="209">
        <v>223848</v>
      </c>
    </row>
    <row r="682" spans="1:62" ht="35.25" customHeight="1" outlineLevel="1" x14ac:dyDescent="0.25">
      <c r="A682" s="270"/>
      <c r="B682" s="273"/>
      <c r="C682" s="60" t="s">
        <v>270</v>
      </c>
      <c r="D682" s="212">
        <v>39611.089999999997</v>
      </c>
      <c r="E682" s="179"/>
      <c r="F682" s="179"/>
      <c r="G682" s="46"/>
      <c r="H682" s="186"/>
      <c r="I682" s="210">
        <v>43391</v>
      </c>
      <c r="J682" s="209">
        <v>39611.089999999997</v>
      </c>
      <c r="K682" s="7"/>
      <c r="L682" s="7"/>
      <c r="M682" s="7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  <c r="BD682" s="38"/>
      <c r="BE682" s="38"/>
      <c r="BF682" s="38"/>
      <c r="BG682" s="38"/>
      <c r="BH682" s="38"/>
      <c r="BI682" s="38"/>
      <c r="BJ682" s="38"/>
    </row>
    <row r="683" spans="1:62" ht="17.25" outlineLevel="1" thickBot="1" x14ac:dyDescent="0.3">
      <c r="A683" s="255" t="s">
        <v>10</v>
      </c>
      <c r="B683" s="225"/>
      <c r="C683" s="26"/>
      <c r="D683" s="20">
        <f>SUM(D678:D682)</f>
        <v>2045029.09</v>
      </c>
      <c r="E683" s="26"/>
      <c r="F683" s="26"/>
      <c r="G683" s="31">
        <f>SUM(G678:G681)</f>
        <v>4838618</v>
      </c>
      <c r="H683" s="26"/>
      <c r="I683" s="28"/>
      <c r="J683" s="20">
        <f>SUM(J678:J682)</f>
        <v>1604201.05</v>
      </c>
    </row>
    <row r="684" spans="1:62" s="38" customFormat="1" ht="21.75" customHeight="1" x14ac:dyDescent="0.25">
      <c r="A684" s="268">
        <v>3</v>
      </c>
      <c r="B684" s="271" t="s">
        <v>95</v>
      </c>
      <c r="C684" s="61" t="s">
        <v>5</v>
      </c>
      <c r="D684" s="59">
        <v>364284</v>
      </c>
      <c r="E684" s="253" t="s">
        <v>256</v>
      </c>
      <c r="F684" s="253" t="s">
        <v>247</v>
      </c>
      <c r="G684" s="237">
        <v>5542830</v>
      </c>
      <c r="H684" s="238" t="s">
        <v>257</v>
      </c>
      <c r="I684" s="62">
        <v>43461</v>
      </c>
      <c r="J684" s="59">
        <v>344642.6</v>
      </c>
      <c r="K684" s="6"/>
      <c r="L684" s="6"/>
      <c r="M684" s="6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</row>
    <row r="685" spans="1:62" ht="39" customHeight="1" outlineLevel="1" x14ac:dyDescent="0.25">
      <c r="A685" s="269"/>
      <c r="B685" s="272"/>
      <c r="C685" s="72" t="s">
        <v>3</v>
      </c>
      <c r="D685" s="60">
        <v>256908</v>
      </c>
      <c r="E685" s="258"/>
      <c r="F685" s="258"/>
      <c r="G685" s="231"/>
      <c r="H685" s="234"/>
      <c r="I685" s="40">
        <v>43441</v>
      </c>
      <c r="J685" s="207">
        <v>160601.54</v>
      </c>
    </row>
    <row r="686" spans="1:62" ht="42" customHeight="1" outlineLevel="1" x14ac:dyDescent="0.25">
      <c r="A686" s="269"/>
      <c r="B686" s="272"/>
      <c r="C686" s="82" t="s">
        <v>7</v>
      </c>
      <c r="D686" s="83">
        <v>4529508</v>
      </c>
      <c r="E686" s="258"/>
      <c r="F686" s="258"/>
      <c r="G686" s="240"/>
      <c r="H686" s="241"/>
      <c r="I686" s="40">
        <v>43461</v>
      </c>
      <c r="J686" s="207">
        <v>2993839.36</v>
      </c>
    </row>
    <row r="687" spans="1:62" ht="16.5" outlineLevel="1" x14ac:dyDescent="0.25">
      <c r="A687" s="269"/>
      <c r="B687" s="272"/>
      <c r="C687" s="60" t="s">
        <v>269</v>
      </c>
      <c r="D687" s="83">
        <v>219787</v>
      </c>
      <c r="E687" s="254"/>
      <c r="F687" s="254"/>
      <c r="G687" s="360">
        <v>219787</v>
      </c>
      <c r="H687" s="40">
        <v>43274</v>
      </c>
      <c r="I687" s="210">
        <v>43301</v>
      </c>
      <c r="J687" s="209">
        <v>219787</v>
      </c>
    </row>
    <row r="688" spans="1:62" ht="30.75" customHeight="1" outlineLevel="1" x14ac:dyDescent="0.25">
      <c r="A688" s="270"/>
      <c r="B688" s="273"/>
      <c r="C688" s="60" t="s">
        <v>270</v>
      </c>
      <c r="D688" s="83">
        <v>38892.339999999997</v>
      </c>
      <c r="E688" s="179"/>
      <c r="F688" s="179"/>
      <c r="G688" s="46"/>
      <c r="H688" s="186"/>
      <c r="I688" s="210">
        <v>43392</v>
      </c>
      <c r="J688" s="209">
        <v>38892.339999999997</v>
      </c>
      <c r="K688" s="7"/>
      <c r="L688" s="7"/>
      <c r="M688" s="7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  <c r="BD688" s="38"/>
      <c r="BE688" s="38"/>
      <c r="BF688" s="38"/>
      <c r="BG688" s="38"/>
      <c r="BH688" s="38"/>
      <c r="BI688" s="38"/>
      <c r="BJ688" s="38"/>
    </row>
    <row r="689" spans="1:62" ht="17.25" outlineLevel="1" thickBot="1" x14ac:dyDescent="0.3">
      <c r="A689" s="255" t="s">
        <v>10</v>
      </c>
      <c r="B689" s="225"/>
      <c r="C689" s="26"/>
      <c r="D689" s="20">
        <f>SUM(D684:D688)</f>
        <v>5409379.3399999999</v>
      </c>
      <c r="E689" s="122"/>
      <c r="F689" s="122"/>
      <c r="G689" s="31">
        <f>SUM(G684:G687)</f>
        <v>5762617</v>
      </c>
      <c r="H689" s="26"/>
      <c r="I689" s="28"/>
      <c r="J689" s="20">
        <f>SUM(J684:J688)</f>
        <v>3757762.84</v>
      </c>
    </row>
    <row r="690" spans="1:62" s="38" customFormat="1" ht="21.75" customHeight="1" x14ac:dyDescent="0.25">
      <c r="A690" s="268">
        <v>4</v>
      </c>
      <c r="B690" s="271" t="s">
        <v>96</v>
      </c>
      <c r="C690" s="89" t="s">
        <v>5</v>
      </c>
      <c r="D690" s="59">
        <v>581740</v>
      </c>
      <c r="E690" s="285" t="s">
        <v>256</v>
      </c>
      <c r="F690" s="284" t="s">
        <v>247</v>
      </c>
      <c r="G690" s="237">
        <v>6758550</v>
      </c>
      <c r="H690" s="238">
        <v>43454</v>
      </c>
      <c r="I690" s="238">
        <v>43461</v>
      </c>
      <c r="J690" s="59">
        <v>543970.56000000006</v>
      </c>
      <c r="K690" s="6"/>
      <c r="L690" s="6"/>
      <c r="M690" s="6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</row>
    <row r="691" spans="1:62" ht="30" customHeight="1" outlineLevel="1" x14ac:dyDescent="0.25">
      <c r="A691" s="269"/>
      <c r="B691" s="272"/>
      <c r="C691" s="72" t="s">
        <v>2</v>
      </c>
      <c r="D691" s="60">
        <v>2346400</v>
      </c>
      <c r="E691" s="285"/>
      <c r="F691" s="284"/>
      <c r="G691" s="231"/>
      <c r="H691" s="234"/>
      <c r="I691" s="234"/>
      <c r="J691" s="207">
        <v>1715206.7</v>
      </c>
    </row>
    <row r="692" spans="1:62" ht="18" customHeight="1" outlineLevel="1" x14ac:dyDescent="0.25">
      <c r="A692" s="269"/>
      <c r="B692" s="272"/>
      <c r="C692" s="82" t="s">
        <v>3</v>
      </c>
      <c r="D692" s="83">
        <v>841790</v>
      </c>
      <c r="E692" s="285"/>
      <c r="F692" s="284"/>
      <c r="G692" s="231"/>
      <c r="H692" s="234"/>
      <c r="I692" s="234"/>
      <c r="J692" s="207">
        <v>705130.24</v>
      </c>
    </row>
    <row r="693" spans="1:62" ht="16.5" outlineLevel="1" x14ac:dyDescent="0.25">
      <c r="A693" s="269"/>
      <c r="B693" s="272"/>
      <c r="C693" s="82" t="s">
        <v>4</v>
      </c>
      <c r="D693" s="83">
        <v>1045452</v>
      </c>
      <c r="E693" s="285"/>
      <c r="F693" s="284"/>
      <c r="G693" s="240"/>
      <c r="H693" s="241"/>
      <c r="I693" s="241"/>
      <c r="J693" s="207">
        <v>221002.2</v>
      </c>
    </row>
    <row r="694" spans="1:62" ht="16.5" outlineLevel="1" x14ac:dyDescent="0.25">
      <c r="A694" s="269"/>
      <c r="B694" s="272"/>
      <c r="C694" s="60" t="s">
        <v>269</v>
      </c>
      <c r="D694" s="83">
        <v>336354</v>
      </c>
      <c r="E694" s="285"/>
      <c r="F694" s="284"/>
      <c r="G694" s="207">
        <v>336354</v>
      </c>
      <c r="H694" s="40">
        <v>43274</v>
      </c>
      <c r="I694" s="210">
        <v>43301</v>
      </c>
      <c r="J694" s="209">
        <v>336354.00000000006</v>
      </c>
    </row>
    <row r="695" spans="1:62" ht="16.5" outlineLevel="1" x14ac:dyDescent="0.25">
      <c r="A695" s="270"/>
      <c r="B695" s="273"/>
      <c r="C695" s="60" t="s">
        <v>270</v>
      </c>
      <c r="D695" s="83">
        <v>59519.53</v>
      </c>
      <c r="E695" s="179"/>
      <c r="F695" s="182"/>
      <c r="G695" s="46"/>
      <c r="H695" s="186"/>
      <c r="I695" s="210">
        <v>43391</v>
      </c>
      <c r="J695" s="209">
        <v>59519.53</v>
      </c>
      <c r="K695" s="7"/>
      <c r="L695" s="7"/>
      <c r="M695" s="7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  <c r="BD695" s="38"/>
      <c r="BE695" s="38"/>
      <c r="BF695" s="38"/>
      <c r="BG695" s="38"/>
      <c r="BH695" s="38"/>
      <c r="BI695" s="38"/>
      <c r="BJ695" s="38"/>
    </row>
    <row r="696" spans="1:62" ht="17.25" outlineLevel="1" thickBot="1" x14ac:dyDescent="0.3">
      <c r="A696" s="255" t="s">
        <v>10</v>
      </c>
      <c r="B696" s="225"/>
      <c r="C696" s="26"/>
      <c r="D696" s="20">
        <f>SUM(D690:D695)</f>
        <v>5211255.53</v>
      </c>
      <c r="E696" s="26"/>
      <c r="F696" s="26"/>
      <c r="G696" s="31">
        <f>SUM(G690:G694)</f>
        <v>7094904</v>
      </c>
      <c r="H696" s="26"/>
      <c r="I696" s="28"/>
      <c r="J696" s="20">
        <f>SUM(J690:J695)</f>
        <v>3581183.23</v>
      </c>
      <c r="K696" s="7"/>
      <c r="L696" s="7"/>
      <c r="M696" s="7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  <c r="BD696" s="38"/>
      <c r="BE696" s="38"/>
      <c r="BF696" s="38"/>
      <c r="BG696" s="38"/>
      <c r="BH696" s="38"/>
      <c r="BI696" s="38"/>
      <c r="BJ696" s="38"/>
    </row>
    <row r="697" spans="1:62" s="38" customFormat="1" ht="35.25" customHeight="1" x14ac:dyDescent="0.25">
      <c r="A697" s="268">
        <v>5</v>
      </c>
      <c r="B697" s="271" t="s">
        <v>97</v>
      </c>
      <c r="C697" s="61" t="s">
        <v>8</v>
      </c>
      <c r="D697" s="59">
        <v>10406120</v>
      </c>
      <c r="E697" s="253" t="s">
        <v>256</v>
      </c>
      <c r="F697" s="253" t="s">
        <v>247</v>
      </c>
      <c r="G697" s="64">
        <v>8600000</v>
      </c>
      <c r="H697" s="62">
        <v>43454</v>
      </c>
      <c r="I697" s="62"/>
      <c r="J697" s="59"/>
      <c r="K697" s="7"/>
      <c r="L697" s="7"/>
      <c r="M697" s="7"/>
    </row>
    <row r="698" spans="1:62" s="38" customFormat="1" ht="16.5" x14ac:dyDescent="0.25">
      <c r="A698" s="269"/>
      <c r="B698" s="272"/>
      <c r="C698" s="60" t="s">
        <v>269</v>
      </c>
      <c r="D698" s="207">
        <v>142995</v>
      </c>
      <c r="E698" s="254"/>
      <c r="F698" s="254"/>
      <c r="G698" s="360">
        <v>142995</v>
      </c>
      <c r="H698" s="40">
        <v>43274</v>
      </c>
      <c r="I698" s="40">
        <v>43301</v>
      </c>
      <c r="J698" s="207">
        <v>142995</v>
      </c>
      <c r="K698" s="6"/>
      <c r="L698" s="6"/>
      <c r="M698" s="6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</row>
    <row r="699" spans="1:62" s="38" customFormat="1" ht="35.25" customHeight="1" x14ac:dyDescent="0.25">
      <c r="A699" s="270"/>
      <c r="B699" s="273"/>
      <c r="C699" s="60" t="s">
        <v>270</v>
      </c>
      <c r="D699" s="182">
        <v>25303.61</v>
      </c>
      <c r="E699" s="179"/>
      <c r="F699" s="179"/>
      <c r="G699" s="46"/>
      <c r="H699" s="186"/>
      <c r="I699" s="186">
        <v>43390</v>
      </c>
      <c r="J699" s="182">
        <v>25303.61</v>
      </c>
      <c r="K699" s="7"/>
      <c r="L699" s="7"/>
      <c r="M699" s="7"/>
    </row>
    <row r="700" spans="1:62" ht="17.25" outlineLevel="1" thickBot="1" x14ac:dyDescent="0.3">
      <c r="A700" s="256" t="s">
        <v>10</v>
      </c>
      <c r="B700" s="257"/>
      <c r="C700" s="122"/>
      <c r="D700" s="20">
        <f>SUM(D697:D699)</f>
        <v>10574418.609999999</v>
      </c>
      <c r="E700" s="26"/>
      <c r="F700" s="122"/>
      <c r="G700" s="31">
        <f>SUM(G697:G698)</f>
        <v>8742995</v>
      </c>
      <c r="H700" s="122"/>
      <c r="I700" s="106"/>
      <c r="J700" s="20">
        <f>SUM(J697:J699)</f>
        <v>168298.61</v>
      </c>
      <c r="K700" s="7"/>
      <c r="L700" s="7"/>
      <c r="M700" s="7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  <c r="BD700" s="38"/>
      <c r="BE700" s="38"/>
      <c r="BF700" s="38"/>
      <c r="BG700" s="38"/>
      <c r="BH700" s="38"/>
      <c r="BI700" s="38"/>
      <c r="BJ700" s="38"/>
    </row>
    <row r="701" spans="1:62" s="38" customFormat="1" ht="30.75" customHeight="1" x14ac:dyDescent="0.25">
      <c r="A701" s="268">
        <v>6</v>
      </c>
      <c r="B701" s="271" t="s">
        <v>98</v>
      </c>
      <c r="C701" s="178" t="s">
        <v>5</v>
      </c>
      <c r="D701" s="181">
        <v>1155840</v>
      </c>
      <c r="E701" s="253" t="s">
        <v>256</v>
      </c>
      <c r="F701" s="253" t="s">
        <v>247</v>
      </c>
      <c r="G701" s="237">
        <v>20114330</v>
      </c>
      <c r="H701" s="238">
        <v>43454</v>
      </c>
      <c r="I701" s="62">
        <v>43461</v>
      </c>
      <c r="J701" s="59">
        <v>1041557.68</v>
      </c>
      <c r="K701" s="7"/>
      <c r="L701" s="7"/>
      <c r="M701" s="7"/>
    </row>
    <row r="702" spans="1:62" s="38" customFormat="1" ht="30.75" customHeight="1" x14ac:dyDescent="0.25">
      <c r="A702" s="269"/>
      <c r="B702" s="272"/>
      <c r="C702" s="216" t="s">
        <v>2</v>
      </c>
      <c r="D702" s="207">
        <v>4609260</v>
      </c>
      <c r="E702" s="258"/>
      <c r="F702" s="258"/>
      <c r="G702" s="231"/>
      <c r="H702" s="234"/>
      <c r="I702" s="40"/>
      <c r="J702" s="207"/>
      <c r="K702" s="7"/>
      <c r="L702" s="7"/>
      <c r="M702" s="7"/>
    </row>
    <row r="703" spans="1:62" s="38" customFormat="1" ht="30.75" customHeight="1" x14ac:dyDescent="0.25">
      <c r="A703" s="269"/>
      <c r="B703" s="272"/>
      <c r="C703" s="216" t="s">
        <v>3</v>
      </c>
      <c r="D703" s="207">
        <v>489024</v>
      </c>
      <c r="E703" s="258"/>
      <c r="F703" s="258"/>
      <c r="G703" s="231"/>
      <c r="H703" s="234"/>
      <c r="I703" s="40"/>
      <c r="J703" s="207"/>
      <c r="K703" s="6"/>
      <c r="L703" s="6"/>
      <c r="M703" s="6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</row>
    <row r="704" spans="1:62" s="38" customFormat="1" ht="30.75" customHeight="1" x14ac:dyDescent="0.25">
      <c r="A704" s="269"/>
      <c r="B704" s="272"/>
      <c r="C704" s="180" t="s">
        <v>4</v>
      </c>
      <c r="D704" s="182">
        <v>765948</v>
      </c>
      <c r="E704" s="258"/>
      <c r="F704" s="258"/>
      <c r="G704" s="231"/>
      <c r="H704" s="234"/>
      <c r="I704" s="40"/>
      <c r="J704" s="207"/>
      <c r="K704" s="6"/>
      <c r="L704" s="6"/>
      <c r="M704" s="6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</row>
    <row r="705" spans="1:62" ht="30" customHeight="1" outlineLevel="1" x14ac:dyDescent="0.25">
      <c r="A705" s="269"/>
      <c r="B705" s="272"/>
      <c r="C705" s="72" t="s">
        <v>8</v>
      </c>
      <c r="D705" s="207">
        <v>7832376</v>
      </c>
      <c r="E705" s="258"/>
      <c r="F705" s="258"/>
      <c r="G705" s="240"/>
      <c r="H705" s="241"/>
      <c r="I705" s="40"/>
      <c r="J705" s="207"/>
    </row>
    <row r="706" spans="1:62" ht="16.5" outlineLevel="1" x14ac:dyDescent="0.25">
      <c r="A706" s="269"/>
      <c r="B706" s="272"/>
      <c r="C706" s="60" t="s">
        <v>269</v>
      </c>
      <c r="D706" s="209">
        <v>654462</v>
      </c>
      <c r="E706" s="254"/>
      <c r="F706" s="254"/>
      <c r="G706" s="360">
        <v>654462</v>
      </c>
      <c r="H706" s="40">
        <v>43274</v>
      </c>
      <c r="I706" s="210">
        <v>43301</v>
      </c>
      <c r="J706" s="209">
        <v>654462</v>
      </c>
    </row>
    <row r="707" spans="1:62" ht="32.25" customHeight="1" outlineLevel="1" x14ac:dyDescent="0.25">
      <c r="A707" s="270"/>
      <c r="B707" s="273"/>
      <c r="C707" s="60" t="s">
        <v>270</v>
      </c>
      <c r="D707" s="209">
        <v>115810.3</v>
      </c>
      <c r="E707" s="179"/>
      <c r="F707" s="179"/>
      <c r="G707" s="46"/>
      <c r="H707" s="186"/>
      <c r="I707" s="210">
        <v>43392</v>
      </c>
      <c r="J707" s="209">
        <v>115810.3</v>
      </c>
      <c r="K707" s="7"/>
      <c r="L707" s="7"/>
      <c r="M707" s="7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  <c r="BD707" s="38"/>
      <c r="BE707" s="38"/>
      <c r="BF707" s="38"/>
      <c r="BG707" s="38"/>
      <c r="BH707" s="38"/>
      <c r="BI707" s="38"/>
      <c r="BJ707" s="38"/>
    </row>
    <row r="708" spans="1:62" ht="17.25" outlineLevel="1" thickBot="1" x14ac:dyDescent="0.3">
      <c r="A708" s="255" t="s">
        <v>10</v>
      </c>
      <c r="B708" s="225"/>
      <c r="C708" s="26"/>
      <c r="D708" s="20">
        <f>SUM(D701:D707)</f>
        <v>15622720.300000001</v>
      </c>
      <c r="E708" s="26"/>
      <c r="F708" s="26"/>
      <c r="G708" s="31">
        <f>SUM(G701:G706)</f>
        <v>20768792</v>
      </c>
      <c r="H708" s="26"/>
      <c r="I708" s="28"/>
      <c r="J708" s="20">
        <f>SUM(J701:J707)</f>
        <v>1811829.9800000002</v>
      </c>
      <c r="K708" s="7"/>
      <c r="L708" s="7"/>
      <c r="M708" s="7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  <c r="BD708" s="38"/>
      <c r="BE708" s="38"/>
      <c r="BF708" s="38"/>
      <c r="BG708" s="38"/>
      <c r="BH708" s="38"/>
      <c r="BI708" s="38"/>
      <c r="BJ708" s="38"/>
    </row>
    <row r="709" spans="1:62" s="38" customFormat="1" ht="71.25" customHeight="1" x14ac:dyDescent="0.25">
      <c r="A709" s="268">
        <v>7</v>
      </c>
      <c r="B709" s="271" t="s">
        <v>99</v>
      </c>
      <c r="C709" s="61" t="s">
        <v>7</v>
      </c>
      <c r="D709" s="209">
        <v>7683390</v>
      </c>
      <c r="E709" s="253" t="s">
        <v>256</v>
      </c>
      <c r="F709" s="253" t="s">
        <v>247</v>
      </c>
      <c r="G709" s="59">
        <v>9707300</v>
      </c>
      <c r="H709" s="62">
        <v>43454</v>
      </c>
      <c r="I709" s="62">
        <v>43461</v>
      </c>
      <c r="J709" s="59">
        <v>5685550.3399999999</v>
      </c>
      <c r="K709" s="7"/>
      <c r="L709" s="7"/>
      <c r="M709" s="7"/>
    </row>
    <row r="710" spans="1:62" s="38" customFormat="1" ht="16.5" x14ac:dyDescent="0.25">
      <c r="A710" s="269"/>
      <c r="B710" s="272"/>
      <c r="C710" s="60" t="s">
        <v>269</v>
      </c>
      <c r="D710" s="207">
        <v>219459</v>
      </c>
      <c r="E710" s="254"/>
      <c r="F710" s="254"/>
      <c r="G710" s="360">
        <v>219459</v>
      </c>
      <c r="H710" s="40">
        <v>43274</v>
      </c>
      <c r="I710" s="40">
        <v>43301</v>
      </c>
      <c r="J710" s="207">
        <v>219459</v>
      </c>
      <c r="K710" s="6"/>
      <c r="L710" s="6"/>
      <c r="M710" s="6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</row>
    <row r="711" spans="1:62" s="38" customFormat="1" ht="33" customHeight="1" x14ac:dyDescent="0.25">
      <c r="A711" s="270"/>
      <c r="B711" s="273"/>
      <c r="C711" s="60" t="s">
        <v>270</v>
      </c>
      <c r="D711" s="182">
        <v>38834.300000000003</v>
      </c>
      <c r="E711" s="179"/>
      <c r="F711" s="179"/>
      <c r="G711" s="46"/>
      <c r="H711" s="186"/>
      <c r="I711" s="186">
        <v>43384</v>
      </c>
      <c r="J711" s="182">
        <v>38834.300000000003</v>
      </c>
      <c r="K711" s="7"/>
      <c r="L711" s="7"/>
      <c r="M711" s="7"/>
    </row>
    <row r="712" spans="1:62" ht="17.25" outlineLevel="1" thickBot="1" x14ac:dyDescent="0.3">
      <c r="A712" s="255" t="s">
        <v>10</v>
      </c>
      <c r="B712" s="225"/>
      <c r="C712" s="26"/>
      <c r="D712" s="20">
        <f>SUM(D709:D711)</f>
        <v>7941683.2999999998</v>
      </c>
      <c r="E712" s="26"/>
      <c r="F712" s="26"/>
      <c r="G712" s="31">
        <f>SUM(G709:G710)</f>
        <v>9926759</v>
      </c>
      <c r="H712" s="26"/>
      <c r="I712" s="28"/>
      <c r="J712" s="20">
        <f>SUM(J709:J711)</f>
        <v>5943843.6399999997</v>
      </c>
      <c r="K712" s="7"/>
      <c r="L712" s="7"/>
      <c r="M712" s="7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  <c r="BD712" s="38"/>
      <c r="BE712" s="38"/>
      <c r="BF712" s="38"/>
      <c r="BG712" s="38"/>
      <c r="BH712" s="38"/>
      <c r="BI712" s="38"/>
      <c r="BJ712" s="38"/>
    </row>
    <row r="713" spans="1:62" s="38" customFormat="1" ht="65.25" customHeight="1" x14ac:dyDescent="0.25">
      <c r="A713" s="268">
        <v>8</v>
      </c>
      <c r="B713" s="271" t="s">
        <v>100</v>
      </c>
      <c r="C713" s="89" t="s">
        <v>3</v>
      </c>
      <c r="D713" s="59">
        <v>1108190</v>
      </c>
      <c r="E713" s="253" t="s">
        <v>258</v>
      </c>
      <c r="F713" s="253" t="s">
        <v>247</v>
      </c>
      <c r="G713" s="59">
        <v>14397029</v>
      </c>
      <c r="H713" s="62">
        <v>43454</v>
      </c>
      <c r="I713" s="62"/>
      <c r="J713" s="59"/>
      <c r="K713" s="7"/>
      <c r="L713" s="7"/>
      <c r="M713" s="7"/>
    </row>
    <row r="714" spans="1:62" s="38" customFormat="1" ht="16.5" x14ac:dyDescent="0.25">
      <c r="A714" s="269"/>
      <c r="B714" s="272"/>
      <c r="C714" s="60" t="s">
        <v>269</v>
      </c>
      <c r="D714" s="207">
        <v>249359</v>
      </c>
      <c r="E714" s="254"/>
      <c r="F714" s="254"/>
      <c r="G714" s="360">
        <v>249359</v>
      </c>
      <c r="H714" s="40">
        <v>43274</v>
      </c>
      <c r="I714" s="40">
        <v>43301</v>
      </c>
      <c r="J714" s="207">
        <v>249359</v>
      </c>
      <c r="K714" s="6"/>
      <c r="L714" s="6"/>
      <c r="M714" s="6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</row>
    <row r="715" spans="1:62" s="38" customFormat="1" ht="27.75" customHeight="1" x14ac:dyDescent="0.25">
      <c r="A715" s="270"/>
      <c r="B715" s="273"/>
      <c r="C715" s="60" t="s">
        <v>270</v>
      </c>
      <c r="D715" s="182">
        <v>44125.25</v>
      </c>
      <c r="E715" s="179"/>
      <c r="F715" s="179"/>
      <c r="G715" s="46"/>
      <c r="H715" s="186"/>
      <c r="I715" s="186">
        <v>43390</v>
      </c>
      <c r="J715" s="182">
        <v>44125.25</v>
      </c>
      <c r="K715" s="7"/>
      <c r="L715" s="7"/>
      <c r="M715" s="7"/>
    </row>
    <row r="716" spans="1:62" ht="17.25" outlineLevel="1" thickBot="1" x14ac:dyDescent="0.3">
      <c r="A716" s="256" t="s">
        <v>10</v>
      </c>
      <c r="B716" s="257"/>
      <c r="C716" s="122"/>
      <c r="D716" s="20">
        <f>SUM(D713:D715)</f>
        <v>1401674.25</v>
      </c>
      <c r="E716" s="122"/>
      <c r="F716" s="122"/>
      <c r="G716" s="31">
        <f>SUM(G713:G714)</f>
        <v>14646388</v>
      </c>
      <c r="H716" s="122"/>
      <c r="I716" s="106"/>
      <c r="J716" s="20">
        <f>SUM(J713:J715)</f>
        <v>293484.25</v>
      </c>
      <c r="K716" s="7"/>
      <c r="L716" s="7"/>
      <c r="M716" s="7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  <c r="BD716" s="38"/>
      <c r="BE716" s="38"/>
      <c r="BF716" s="38"/>
      <c r="BG716" s="38"/>
      <c r="BH716" s="38"/>
      <c r="BI716" s="38"/>
      <c r="BJ716" s="38"/>
    </row>
    <row r="717" spans="1:62" s="38" customFormat="1" ht="36.75" customHeight="1" x14ac:dyDescent="0.25">
      <c r="A717" s="268">
        <v>9</v>
      </c>
      <c r="B717" s="271" t="s">
        <v>101</v>
      </c>
      <c r="C717" s="61" t="s">
        <v>2</v>
      </c>
      <c r="D717" s="59">
        <v>11025120</v>
      </c>
      <c r="E717" s="253" t="s">
        <v>258</v>
      </c>
      <c r="F717" s="253" t="s">
        <v>247</v>
      </c>
      <c r="G717" s="237">
        <v>26223300</v>
      </c>
      <c r="H717" s="238">
        <v>43454</v>
      </c>
      <c r="I717" s="62"/>
      <c r="J717" s="59"/>
      <c r="K717" s="7"/>
      <c r="L717" s="7"/>
      <c r="M717" s="7"/>
    </row>
    <row r="718" spans="1:62" s="38" customFormat="1" ht="36.75" customHeight="1" x14ac:dyDescent="0.25">
      <c r="A718" s="269"/>
      <c r="B718" s="272"/>
      <c r="C718" s="216" t="s">
        <v>8</v>
      </c>
      <c r="D718" s="207">
        <v>16845000</v>
      </c>
      <c r="E718" s="258"/>
      <c r="F718" s="258"/>
      <c r="G718" s="240"/>
      <c r="H718" s="241"/>
      <c r="I718" s="40">
        <v>43424</v>
      </c>
      <c r="J718" s="207">
        <v>14119199.140000001</v>
      </c>
      <c r="K718" s="7"/>
      <c r="L718" s="7"/>
      <c r="M718" s="7"/>
    </row>
    <row r="719" spans="1:62" s="38" customFormat="1" ht="16.5" x14ac:dyDescent="0.25">
      <c r="A719" s="269"/>
      <c r="B719" s="272"/>
      <c r="C719" s="60" t="s">
        <v>269</v>
      </c>
      <c r="D719" s="183">
        <v>539452</v>
      </c>
      <c r="E719" s="254"/>
      <c r="F719" s="254"/>
      <c r="G719" s="358">
        <v>539452</v>
      </c>
      <c r="H719" s="40">
        <v>43274</v>
      </c>
      <c r="I719" s="40">
        <v>43301</v>
      </c>
      <c r="J719" s="209">
        <v>539452</v>
      </c>
      <c r="K719" s="6"/>
      <c r="L719" s="6"/>
      <c r="M719" s="6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</row>
    <row r="720" spans="1:62" s="38" customFormat="1" ht="31.5" customHeight="1" x14ac:dyDescent="0.25">
      <c r="A720" s="270"/>
      <c r="B720" s="273"/>
      <c r="C720" s="60" t="s">
        <v>270</v>
      </c>
      <c r="D720" s="182">
        <v>95458.73</v>
      </c>
      <c r="E720" s="179"/>
      <c r="F720" s="179"/>
      <c r="G720" s="46"/>
      <c r="H720" s="186"/>
      <c r="I720" s="186">
        <v>43390</v>
      </c>
      <c r="J720" s="209">
        <v>95458.73</v>
      </c>
      <c r="K720" s="7"/>
      <c r="L720" s="7"/>
      <c r="M720" s="7"/>
    </row>
    <row r="721" spans="1:62" ht="17.25" outlineLevel="1" thickBot="1" x14ac:dyDescent="0.3">
      <c r="A721" s="255" t="s">
        <v>10</v>
      </c>
      <c r="B721" s="225"/>
      <c r="C721" s="26"/>
      <c r="D721" s="20">
        <f>SUM(D717:D720)</f>
        <v>28505030.73</v>
      </c>
      <c r="E721" s="26"/>
      <c r="F721" s="26"/>
      <c r="G721" s="31">
        <f>SUM(G717:G719)</f>
        <v>26762752</v>
      </c>
      <c r="H721" s="26"/>
      <c r="I721" s="28"/>
      <c r="J721" s="20">
        <f>SUM(J717:J720)</f>
        <v>14754109.870000001</v>
      </c>
      <c r="K721" s="7"/>
      <c r="L721" s="7"/>
      <c r="M721" s="7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  <c r="BD721" s="38"/>
      <c r="BE721" s="38"/>
      <c r="BF721" s="38"/>
      <c r="BG721" s="38"/>
      <c r="BH721" s="38"/>
      <c r="BI721" s="38"/>
      <c r="BJ721" s="38"/>
    </row>
    <row r="722" spans="1:62" s="38" customFormat="1" ht="70.5" customHeight="1" x14ac:dyDescent="0.25">
      <c r="A722" s="268">
        <v>10</v>
      </c>
      <c r="B722" s="271" t="s">
        <v>102</v>
      </c>
      <c r="C722" s="61" t="s">
        <v>7</v>
      </c>
      <c r="D722" s="59">
        <v>7534454.7748768004</v>
      </c>
      <c r="E722" s="253" t="s">
        <v>258</v>
      </c>
      <c r="F722" s="253" t="s">
        <v>247</v>
      </c>
      <c r="G722" s="64">
        <v>8995000</v>
      </c>
      <c r="H722" s="62">
        <v>43454</v>
      </c>
      <c r="I722" s="62">
        <v>43460</v>
      </c>
      <c r="J722" s="59">
        <v>5623556.6799999997</v>
      </c>
      <c r="K722" s="7"/>
      <c r="L722" s="7"/>
      <c r="M722" s="7"/>
    </row>
    <row r="723" spans="1:62" s="38" customFormat="1" ht="16.5" x14ac:dyDescent="0.25">
      <c r="A723" s="269"/>
      <c r="B723" s="272"/>
      <c r="C723" s="60" t="s">
        <v>269</v>
      </c>
      <c r="D723" s="207">
        <v>301161</v>
      </c>
      <c r="E723" s="254"/>
      <c r="F723" s="254"/>
      <c r="G723" s="360">
        <v>301161</v>
      </c>
      <c r="H723" s="40">
        <v>43274</v>
      </c>
      <c r="I723" s="40">
        <v>43301</v>
      </c>
      <c r="J723" s="207">
        <v>301161</v>
      </c>
      <c r="K723" s="6"/>
      <c r="L723" s="6"/>
      <c r="M723" s="6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</row>
    <row r="724" spans="1:62" s="38" customFormat="1" ht="40.5" customHeight="1" x14ac:dyDescent="0.25">
      <c r="A724" s="270"/>
      <c r="B724" s="273"/>
      <c r="C724" s="60" t="s">
        <v>270</v>
      </c>
      <c r="D724" s="182">
        <v>53291.770227726804</v>
      </c>
      <c r="E724" s="179"/>
      <c r="F724" s="179"/>
      <c r="G724" s="46"/>
      <c r="H724" s="186"/>
      <c r="I724" s="186">
        <v>43390</v>
      </c>
      <c r="J724" s="182">
        <v>53291.77</v>
      </c>
      <c r="K724" s="7"/>
      <c r="L724" s="7"/>
      <c r="M724" s="7"/>
    </row>
    <row r="725" spans="1:62" ht="17.25" outlineLevel="1" thickBot="1" x14ac:dyDescent="0.3">
      <c r="A725" s="255" t="s">
        <v>10</v>
      </c>
      <c r="B725" s="225"/>
      <c r="C725" s="26"/>
      <c r="D725" s="20">
        <f>SUM(D722:D724)</f>
        <v>7888907.5451045269</v>
      </c>
      <c r="E725" s="26"/>
      <c r="F725" s="26"/>
      <c r="G725" s="31">
        <f>SUM(G722:G723)</f>
        <v>9296161</v>
      </c>
      <c r="H725" s="26"/>
      <c r="I725" s="28"/>
      <c r="J725" s="20">
        <f>SUM(J722:J724)</f>
        <v>5978009.4499999993</v>
      </c>
      <c r="K725" s="7"/>
      <c r="L725" s="7"/>
      <c r="M725" s="7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  <c r="BD725" s="38"/>
      <c r="BE725" s="38"/>
      <c r="BF725" s="38"/>
      <c r="BG725" s="38"/>
      <c r="BH725" s="38"/>
      <c r="BI725" s="38"/>
      <c r="BJ725" s="38"/>
    </row>
    <row r="726" spans="1:62" s="38" customFormat="1" ht="83.25" customHeight="1" x14ac:dyDescent="0.25">
      <c r="A726" s="268">
        <v>11</v>
      </c>
      <c r="B726" s="271" t="s">
        <v>143</v>
      </c>
      <c r="C726" s="89" t="s">
        <v>8</v>
      </c>
      <c r="D726" s="59">
        <v>7426571.4632000001</v>
      </c>
      <c r="E726" s="237" t="s">
        <v>258</v>
      </c>
      <c r="F726" s="253" t="s">
        <v>247</v>
      </c>
      <c r="G726" s="59">
        <v>5629000</v>
      </c>
      <c r="H726" s="62">
        <v>43454</v>
      </c>
      <c r="I726" s="62"/>
      <c r="J726" s="59"/>
      <c r="K726" s="7"/>
      <c r="L726" s="7"/>
      <c r="M726" s="7"/>
    </row>
    <row r="727" spans="1:62" s="38" customFormat="1" ht="16.5" x14ac:dyDescent="0.25">
      <c r="A727" s="269"/>
      <c r="B727" s="272"/>
      <c r="C727" s="60" t="s">
        <v>269</v>
      </c>
      <c r="D727" s="207">
        <v>135527</v>
      </c>
      <c r="E727" s="240"/>
      <c r="F727" s="254"/>
      <c r="G727" s="360">
        <v>135527</v>
      </c>
      <c r="H727" s="40">
        <v>43274</v>
      </c>
      <c r="I727" s="40">
        <v>43301</v>
      </c>
      <c r="J727" s="207">
        <v>135527</v>
      </c>
      <c r="K727" s="6"/>
      <c r="L727" s="6"/>
      <c r="M727" s="6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</row>
    <row r="728" spans="1:62" s="38" customFormat="1" ht="28.5" customHeight="1" x14ac:dyDescent="0.25">
      <c r="A728" s="270"/>
      <c r="B728" s="273"/>
      <c r="C728" s="60" t="s">
        <v>270</v>
      </c>
      <c r="D728" s="182">
        <v>23982.1</v>
      </c>
      <c r="E728" s="182"/>
      <c r="F728" s="179"/>
      <c r="G728" s="46"/>
      <c r="H728" s="186"/>
      <c r="I728" s="186">
        <v>43391</v>
      </c>
      <c r="J728" s="182">
        <v>23982.1</v>
      </c>
      <c r="K728" s="7"/>
      <c r="L728" s="7"/>
      <c r="M728" s="7"/>
    </row>
    <row r="729" spans="1:62" ht="25.5" customHeight="1" outlineLevel="1" thickBot="1" x14ac:dyDescent="0.3">
      <c r="A729" s="255" t="s">
        <v>10</v>
      </c>
      <c r="B729" s="225"/>
      <c r="C729" s="26"/>
      <c r="D729" s="20">
        <f>SUM(D726:D728)</f>
        <v>7586080.5631999997</v>
      </c>
      <c r="E729" s="26"/>
      <c r="F729" s="26"/>
      <c r="G729" s="31">
        <f>SUM(G726:G727)</f>
        <v>5764527</v>
      </c>
      <c r="H729" s="26"/>
      <c r="I729" s="28"/>
      <c r="J729" s="20">
        <f>SUM(J726:J728)</f>
        <v>159509.1</v>
      </c>
      <c r="K729" s="7"/>
      <c r="L729" s="7"/>
      <c r="M729" s="7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  <c r="BD729" s="38"/>
      <c r="BE729" s="38"/>
      <c r="BF729" s="38"/>
      <c r="BG729" s="38"/>
      <c r="BH729" s="38"/>
      <c r="BI729" s="38"/>
      <c r="BJ729" s="38"/>
    </row>
    <row r="730" spans="1:62" s="38" customFormat="1" ht="27.75" customHeight="1" x14ac:dyDescent="0.25">
      <c r="A730" s="268">
        <v>12</v>
      </c>
      <c r="B730" s="271" t="s">
        <v>103</v>
      </c>
      <c r="C730" s="61" t="s">
        <v>5</v>
      </c>
      <c r="D730" s="59">
        <v>436332</v>
      </c>
      <c r="E730" s="253" t="s">
        <v>258</v>
      </c>
      <c r="F730" s="253" t="s">
        <v>247</v>
      </c>
      <c r="G730" s="287">
        <v>7998640</v>
      </c>
      <c r="H730" s="238">
        <v>43454</v>
      </c>
      <c r="I730" s="62">
        <v>43461</v>
      </c>
      <c r="J730" s="59">
        <v>482538.58</v>
      </c>
      <c r="K730" s="7"/>
      <c r="L730" s="7"/>
      <c r="M730" s="7"/>
    </row>
    <row r="731" spans="1:62" s="38" customFormat="1" ht="27" customHeight="1" x14ac:dyDescent="0.25">
      <c r="A731" s="269"/>
      <c r="B731" s="272"/>
      <c r="C731" s="216" t="s">
        <v>2</v>
      </c>
      <c r="D731" s="207">
        <v>1060740</v>
      </c>
      <c r="E731" s="258"/>
      <c r="F731" s="258"/>
      <c r="G731" s="288"/>
      <c r="H731" s="234"/>
      <c r="I731" s="40">
        <v>43461</v>
      </c>
      <c r="J731" s="207">
        <v>697536.94</v>
      </c>
      <c r="K731" s="7"/>
      <c r="L731" s="7"/>
      <c r="M731" s="7"/>
    </row>
    <row r="732" spans="1:62" s="38" customFormat="1" ht="27" customHeight="1" x14ac:dyDescent="0.25">
      <c r="A732" s="269"/>
      <c r="B732" s="272"/>
      <c r="C732" s="216" t="s">
        <v>3</v>
      </c>
      <c r="D732" s="207">
        <v>275664</v>
      </c>
      <c r="E732" s="258"/>
      <c r="F732" s="258"/>
      <c r="G732" s="288"/>
      <c r="H732" s="234"/>
      <c r="I732" s="187">
        <v>43461</v>
      </c>
      <c r="J732" s="207">
        <v>228386.64</v>
      </c>
      <c r="K732" s="7"/>
      <c r="L732" s="7"/>
      <c r="M732" s="7"/>
    </row>
    <row r="733" spans="1:62" s="38" customFormat="1" ht="27.75" customHeight="1" x14ac:dyDescent="0.25">
      <c r="A733" s="269"/>
      <c r="B733" s="272"/>
      <c r="C733" s="216" t="s">
        <v>4</v>
      </c>
      <c r="D733" s="207">
        <v>464064</v>
      </c>
      <c r="E733" s="258"/>
      <c r="F733" s="258"/>
      <c r="G733" s="288"/>
      <c r="H733" s="234"/>
      <c r="I733" s="40">
        <v>43461</v>
      </c>
      <c r="J733" s="207">
        <v>419171.4</v>
      </c>
      <c r="K733" s="7"/>
      <c r="L733" s="7"/>
      <c r="M733" s="7"/>
    </row>
    <row r="734" spans="1:62" s="38" customFormat="1" ht="22.5" customHeight="1" x14ac:dyDescent="0.25">
      <c r="A734" s="269"/>
      <c r="B734" s="272"/>
      <c r="C734" s="216" t="s">
        <v>8</v>
      </c>
      <c r="D734" s="207">
        <v>3746724</v>
      </c>
      <c r="E734" s="258"/>
      <c r="F734" s="258"/>
      <c r="G734" s="289"/>
      <c r="H734" s="241"/>
      <c r="I734" s="40"/>
      <c r="J734" s="207"/>
      <c r="K734" s="7"/>
      <c r="L734" s="7"/>
      <c r="M734" s="7"/>
    </row>
    <row r="735" spans="1:62" s="38" customFormat="1" ht="16.5" x14ac:dyDescent="0.25">
      <c r="A735" s="269"/>
      <c r="B735" s="272"/>
      <c r="C735" s="60" t="s">
        <v>269</v>
      </c>
      <c r="D735" s="209">
        <v>364219</v>
      </c>
      <c r="E735" s="254"/>
      <c r="F735" s="254"/>
      <c r="G735" s="428">
        <v>364219</v>
      </c>
      <c r="H735" s="40">
        <v>43274</v>
      </c>
      <c r="I735" s="210">
        <v>43301</v>
      </c>
      <c r="J735" s="209">
        <v>364219.00000000006</v>
      </c>
      <c r="K735" s="6"/>
      <c r="L735" s="6"/>
      <c r="M735" s="6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</row>
    <row r="736" spans="1:62" s="38" customFormat="1" ht="34.5" customHeight="1" x14ac:dyDescent="0.25">
      <c r="A736" s="270"/>
      <c r="B736" s="273"/>
      <c r="C736" s="60" t="s">
        <v>270</v>
      </c>
      <c r="D736" s="209">
        <v>64450.3</v>
      </c>
      <c r="E736" s="179"/>
      <c r="F736" s="179"/>
      <c r="G736" s="429"/>
      <c r="H736" s="186"/>
      <c r="I736" s="210">
        <v>43391</v>
      </c>
      <c r="J736" s="209">
        <v>64450.3</v>
      </c>
      <c r="K736" s="6"/>
      <c r="L736" s="6"/>
      <c r="M736" s="6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</row>
    <row r="737" spans="1:62" ht="17.25" outlineLevel="1" thickBot="1" x14ac:dyDescent="0.3">
      <c r="A737" s="255" t="s">
        <v>10</v>
      </c>
      <c r="B737" s="225"/>
      <c r="C737" s="26"/>
      <c r="D737" s="20">
        <f>SUM(D730:D736)</f>
        <v>6412193.2999999998</v>
      </c>
      <c r="E737" s="26"/>
      <c r="F737" s="26"/>
      <c r="G737" s="31">
        <f>SUM(G730:G735)</f>
        <v>8362859</v>
      </c>
      <c r="H737" s="26"/>
      <c r="I737" s="28"/>
      <c r="J737" s="20">
        <f>SUM(J730:J736)</f>
        <v>2256302.86</v>
      </c>
    </row>
    <row r="738" spans="1:62" ht="38.25" customHeight="1" outlineLevel="1" x14ac:dyDescent="0.25">
      <c r="A738" s="191">
        <v>13</v>
      </c>
      <c r="B738" s="191" t="s">
        <v>325</v>
      </c>
      <c r="C738" s="60" t="s">
        <v>269</v>
      </c>
      <c r="D738" s="207">
        <v>170334</v>
      </c>
      <c r="E738" s="216" t="s">
        <v>438</v>
      </c>
      <c r="F738" s="216" t="s">
        <v>390</v>
      </c>
      <c r="G738" s="207">
        <v>200994.12</v>
      </c>
      <c r="H738" s="40">
        <v>43378</v>
      </c>
      <c r="I738" s="40">
        <v>43392</v>
      </c>
      <c r="J738" s="207">
        <v>170334</v>
      </c>
    </row>
    <row r="739" spans="1:62" ht="17.25" outlineLevel="1" thickBot="1" x14ac:dyDescent="0.3">
      <c r="A739" s="255" t="s">
        <v>10</v>
      </c>
      <c r="B739" s="225"/>
      <c r="C739" s="26"/>
      <c r="D739" s="20">
        <f>SUM(D738:D738)</f>
        <v>170334</v>
      </c>
      <c r="E739" s="26"/>
      <c r="F739" s="26"/>
      <c r="G739" s="31">
        <f>G738</f>
        <v>200994.12</v>
      </c>
      <c r="H739" s="26"/>
      <c r="I739" s="28"/>
      <c r="J739" s="20">
        <f>J738</f>
        <v>170334</v>
      </c>
    </row>
    <row r="740" spans="1:62" ht="49.5" customHeight="1" outlineLevel="1" x14ac:dyDescent="0.25">
      <c r="A740" s="192">
        <v>14</v>
      </c>
      <c r="B740" s="192" t="s">
        <v>323</v>
      </c>
      <c r="C740" s="60" t="s">
        <v>269</v>
      </c>
      <c r="D740" s="207">
        <v>255913</v>
      </c>
      <c r="E740" s="216" t="s">
        <v>438</v>
      </c>
      <c r="F740" s="216" t="s">
        <v>390</v>
      </c>
      <c r="G740" s="207">
        <v>301977.34000000003</v>
      </c>
      <c r="H740" s="40">
        <v>43378</v>
      </c>
      <c r="I740" s="40">
        <v>43392</v>
      </c>
      <c r="J740" s="207">
        <v>255913</v>
      </c>
    </row>
    <row r="741" spans="1:62" ht="17.25" outlineLevel="1" thickBot="1" x14ac:dyDescent="0.3">
      <c r="A741" s="255" t="s">
        <v>10</v>
      </c>
      <c r="B741" s="225"/>
      <c r="C741" s="26"/>
      <c r="D741" s="20">
        <f>SUM(D740:D740)</f>
        <v>255913</v>
      </c>
      <c r="E741" s="26"/>
      <c r="F741" s="26"/>
      <c r="G741" s="20">
        <f>G740</f>
        <v>301977.34000000003</v>
      </c>
      <c r="H741" s="26"/>
      <c r="I741" s="28"/>
      <c r="J741" s="20">
        <f t="shared" ref="J741" si="11">J740</f>
        <v>255913</v>
      </c>
    </row>
    <row r="742" spans="1:62" ht="42" customHeight="1" outlineLevel="1" x14ac:dyDescent="0.25">
      <c r="A742" s="170">
        <v>15</v>
      </c>
      <c r="B742" s="170" t="s">
        <v>324</v>
      </c>
      <c r="C742" s="60" t="s">
        <v>269</v>
      </c>
      <c r="D742" s="207">
        <v>84548</v>
      </c>
      <c r="E742" s="216" t="s">
        <v>438</v>
      </c>
      <c r="F742" s="216" t="s">
        <v>390</v>
      </c>
      <c r="G742" s="207">
        <v>99766.64</v>
      </c>
      <c r="H742" s="40">
        <v>43378</v>
      </c>
      <c r="I742" s="40">
        <v>43392</v>
      </c>
      <c r="J742" s="207">
        <v>84548</v>
      </c>
    </row>
    <row r="743" spans="1:62" ht="17.25" outlineLevel="1" thickBot="1" x14ac:dyDescent="0.3">
      <c r="A743" s="255" t="s">
        <v>10</v>
      </c>
      <c r="B743" s="225"/>
      <c r="C743" s="65"/>
      <c r="D743" s="73">
        <f>SUM(D742:D742)</f>
        <v>84548</v>
      </c>
      <c r="E743" s="27"/>
      <c r="F743" s="179"/>
      <c r="G743" s="113">
        <f>G742</f>
        <v>99766.64</v>
      </c>
      <c r="H743" s="179"/>
      <c r="I743" s="42"/>
      <c r="J743" s="73">
        <f>J742</f>
        <v>84548</v>
      </c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  <c r="BJ743" s="11"/>
    </row>
    <row r="744" spans="1:62" s="430" customFormat="1" ht="32.25" customHeight="1" outlineLevel="1" x14ac:dyDescent="0.25">
      <c r="A744" s="92"/>
      <c r="B744" s="274" t="s">
        <v>124</v>
      </c>
      <c r="C744" s="275"/>
      <c r="D744" s="93">
        <v>3251863.62775196</v>
      </c>
      <c r="E744" s="135"/>
      <c r="F744" s="50"/>
      <c r="G744" s="94">
        <f>SUM(G745:G757)</f>
        <v>3480681.3699999996</v>
      </c>
      <c r="H744" s="51"/>
      <c r="I744" s="136"/>
      <c r="J744" s="93">
        <f>J745+J746+J747+J748+J749+J750+J751+J752+J753+J755+J756+J757</f>
        <v>2251495</v>
      </c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</row>
    <row r="745" spans="1:62" s="430" customFormat="1" ht="33.75" customHeight="1" outlineLevel="1" x14ac:dyDescent="0.25">
      <c r="A745" s="140">
        <v>1</v>
      </c>
      <c r="B745" s="139" t="s">
        <v>570</v>
      </c>
      <c r="C745" s="139" t="s">
        <v>269</v>
      </c>
      <c r="D745" s="143"/>
      <c r="E745" s="242" t="s">
        <v>582</v>
      </c>
      <c r="F745" s="245" t="s">
        <v>390</v>
      </c>
      <c r="G745" s="114">
        <v>87993.78</v>
      </c>
      <c r="H745" s="248">
        <v>43417</v>
      </c>
      <c r="I745" s="151">
        <v>43460</v>
      </c>
      <c r="J745" s="143">
        <v>74571</v>
      </c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</row>
    <row r="746" spans="1:62" s="430" customFormat="1" ht="37.5" customHeight="1" outlineLevel="1" x14ac:dyDescent="0.25">
      <c r="A746" s="140">
        <v>2</v>
      </c>
      <c r="B746" s="139" t="s">
        <v>571</v>
      </c>
      <c r="C746" s="139" t="s">
        <v>269</v>
      </c>
      <c r="D746" s="143"/>
      <c r="E746" s="243"/>
      <c r="F746" s="246"/>
      <c r="G746" s="114">
        <v>86018.46</v>
      </c>
      <c r="H746" s="249"/>
      <c r="I746" s="151">
        <v>43460</v>
      </c>
      <c r="J746" s="143">
        <v>72897</v>
      </c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</row>
    <row r="747" spans="1:62" s="430" customFormat="1" ht="36.75" customHeight="1" outlineLevel="1" x14ac:dyDescent="0.25">
      <c r="A747" s="140">
        <v>3</v>
      </c>
      <c r="B747" s="139" t="s">
        <v>572</v>
      </c>
      <c r="C747" s="139" t="s">
        <v>269</v>
      </c>
      <c r="D747" s="143"/>
      <c r="E747" s="243"/>
      <c r="F747" s="246"/>
      <c r="G747" s="114">
        <v>91549.119999999995</v>
      </c>
      <c r="H747" s="249"/>
      <c r="I747" s="151">
        <v>43460</v>
      </c>
      <c r="J747" s="143">
        <v>77584</v>
      </c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</row>
    <row r="748" spans="1:62" s="430" customFormat="1" ht="33" customHeight="1" outlineLevel="1" x14ac:dyDescent="0.25">
      <c r="A748" s="140">
        <v>4</v>
      </c>
      <c r="B748" s="139" t="s">
        <v>573</v>
      </c>
      <c r="C748" s="139" t="s">
        <v>269</v>
      </c>
      <c r="D748" s="143"/>
      <c r="E748" s="243"/>
      <c r="F748" s="246"/>
      <c r="G748" s="114">
        <v>85958.28</v>
      </c>
      <c r="H748" s="249"/>
      <c r="I748" s="151">
        <v>43460</v>
      </c>
      <c r="J748" s="143">
        <v>0</v>
      </c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</row>
    <row r="749" spans="1:62" s="430" customFormat="1" ht="34.5" customHeight="1" outlineLevel="1" x14ac:dyDescent="0.25">
      <c r="A749" s="140">
        <v>5</v>
      </c>
      <c r="B749" s="139" t="s">
        <v>574</v>
      </c>
      <c r="C749" s="139" t="s">
        <v>269</v>
      </c>
      <c r="D749" s="143"/>
      <c r="E749" s="243"/>
      <c r="F749" s="246"/>
      <c r="G749" s="114">
        <v>161616.34</v>
      </c>
      <c r="H749" s="249"/>
      <c r="I749" s="151">
        <v>43460</v>
      </c>
      <c r="J749" s="143">
        <v>0</v>
      </c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</row>
    <row r="750" spans="1:62" s="430" customFormat="1" ht="34.5" customHeight="1" outlineLevel="1" x14ac:dyDescent="0.25">
      <c r="A750" s="140">
        <v>6</v>
      </c>
      <c r="B750" s="139" t="s">
        <v>583</v>
      </c>
      <c r="C750" s="139" t="s">
        <v>269</v>
      </c>
      <c r="D750" s="143"/>
      <c r="E750" s="243"/>
      <c r="F750" s="246"/>
      <c r="G750" s="114">
        <v>137296.54</v>
      </c>
      <c r="H750" s="249"/>
      <c r="I750" s="151">
        <v>43460</v>
      </c>
      <c r="J750" s="143">
        <v>116353</v>
      </c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</row>
    <row r="751" spans="1:62" s="430" customFormat="1" ht="42" customHeight="1" outlineLevel="1" x14ac:dyDescent="0.25">
      <c r="A751" s="140">
        <v>7</v>
      </c>
      <c r="B751" s="139" t="s">
        <v>575</v>
      </c>
      <c r="C751" s="139" t="s">
        <v>269</v>
      </c>
      <c r="D751" s="143"/>
      <c r="E751" s="243"/>
      <c r="F751" s="246"/>
      <c r="G751" s="114">
        <v>377471.38</v>
      </c>
      <c r="H751" s="249"/>
      <c r="I751" s="151">
        <v>43460</v>
      </c>
      <c r="J751" s="143">
        <v>319891</v>
      </c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</row>
    <row r="752" spans="1:62" s="430" customFormat="1" ht="41.25" customHeight="1" outlineLevel="1" x14ac:dyDescent="0.25">
      <c r="A752" s="140">
        <v>8</v>
      </c>
      <c r="B752" s="139" t="s">
        <v>576</v>
      </c>
      <c r="C752" s="139" t="s">
        <v>269</v>
      </c>
      <c r="D752" s="143"/>
      <c r="E752" s="243"/>
      <c r="F752" s="246"/>
      <c r="G752" s="114">
        <v>419357.84</v>
      </c>
      <c r="H752" s="249"/>
      <c r="I752" s="151">
        <v>43460</v>
      </c>
      <c r="J752" s="143">
        <v>355388</v>
      </c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</row>
    <row r="753" spans="1:62" s="430" customFormat="1" ht="44.25" customHeight="1" outlineLevel="1" x14ac:dyDescent="0.25">
      <c r="A753" s="140">
        <v>9</v>
      </c>
      <c r="B753" s="139" t="s">
        <v>577</v>
      </c>
      <c r="C753" s="139" t="s">
        <v>269</v>
      </c>
      <c r="D753" s="143"/>
      <c r="E753" s="243"/>
      <c r="F753" s="246"/>
      <c r="G753" s="114">
        <v>194046.28</v>
      </c>
      <c r="H753" s="249"/>
      <c r="I753" s="151">
        <v>43460</v>
      </c>
      <c r="J753" s="143">
        <v>164446</v>
      </c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</row>
    <row r="754" spans="1:62" s="430" customFormat="1" ht="42" customHeight="1" outlineLevel="1" x14ac:dyDescent="0.25">
      <c r="A754" s="140">
        <v>10</v>
      </c>
      <c r="B754" s="139" t="s">
        <v>578</v>
      </c>
      <c r="C754" s="139" t="s">
        <v>269</v>
      </c>
      <c r="D754" s="143"/>
      <c r="E754" s="243"/>
      <c r="F754" s="246"/>
      <c r="G754" s="114">
        <v>97860.94</v>
      </c>
      <c r="H754" s="249"/>
      <c r="I754" s="151">
        <v>43460</v>
      </c>
      <c r="J754" s="143">
        <v>82933</v>
      </c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</row>
    <row r="755" spans="1:62" s="430" customFormat="1" ht="39.75" customHeight="1" outlineLevel="1" x14ac:dyDescent="0.25">
      <c r="A755" s="140">
        <v>11</v>
      </c>
      <c r="B755" s="139" t="s">
        <v>579</v>
      </c>
      <c r="C755" s="139" t="s">
        <v>269</v>
      </c>
      <c r="D755" s="143"/>
      <c r="E755" s="243"/>
      <c r="F755" s="246"/>
      <c r="G755" s="114">
        <v>246492.56</v>
      </c>
      <c r="H755" s="249"/>
      <c r="I755" s="151">
        <v>43460</v>
      </c>
      <c r="J755" s="143">
        <v>208892</v>
      </c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</row>
    <row r="756" spans="1:62" s="430" customFormat="1" ht="33.75" customHeight="1" outlineLevel="1" x14ac:dyDescent="0.25">
      <c r="A756" s="140">
        <v>12</v>
      </c>
      <c r="B756" s="139" t="s">
        <v>580</v>
      </c>
      <c r="C756" s="139" t="s">
        <v>269</v>
      </c>
      <c r="D756" s="143"/>
      <c r="E756" s="243"/>
      <c r="F756" s="246"/>
      <c r="G756" s="114">
        <v>773714.2</v>
      </c>
      <c r="H756" s="249"/>
      <c r="I756" s="151">
        <v>43460</v>
      </c>
      <c r="J756" s="143">
        <v>250197</v>
      </c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</row>
    <row r="757" spans="1:62" s="430" customFormat="1" ht="35.25" customHeight="1" outlineLevel="1" x14ac:dyDescent="0.25">
      <c r="A757" s="140">
        <v>13</v>
      </c>
      <c r="B757" s="139" t="s">
        <v>581</v>
      </c>
      <c r="C757" s="139" t="s">
        <v>269</v>
      </c>
      <c r="D757" s="143"/>
      <c r="E757" s="244"/>
      <c r="F757" s="247"/>
      <c r="G757" s="114">
        <v>721305.65</v>
      </c>
      <c r="H757" s="250"/>
      <c r="I757" s="151">
        <v>43460</v>
      </c>
      <c r="J757" s="143">
        <v>611276</v>
      </c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</row>
    <row r="758" spans="1:62" s="11" customFormat="1" ht="19.5" customHeight="1" outlineLevel="1" x14ac:dyDescent="0.25">
      <c r="A758" s="431" t="s">
        <v>125</v>
      </c>
      <c r="B758" s="431"/>
      <c r="C758" s="432"/>
      <c r="D758" s="433">
        <v>800000</v>
      </c>
      <c r="E758" s="53"/>
      <c r="F758" s="137"/>
      <c r="G758" s="433"/>
      <c r="H758" s="138"/>
      <c r="I758" s="52"/>
      <c r="J758" s="433">
        <f>SUM(J759:J769)</f>
        <v>120000</v>
      </c>
      <c r="K758" s="7"/>
      <c r="L758" s="7"/>
      <c r="M758" s="7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  <c r="BD758" s="38"/>
      <c r="BE758" s="38"/>
      <c r="BF758" s="38"/>
      <c r="BG758" s="38"/>
      <c r="BH758" s="38"/>
      <c r="BI758" s="38"/>
      <c r="BJ758" s="38"/>
    </row>
    <row r="759" spans="1:62" s="11" customFormat="1" ht="19.5" customHeight="1" outlineLevel="1" x14ac:dyDescent="0.25">
      <c r="A759" s="434">
        <v>1</v>
      </c>
      <c r="B759" s="435" t="s">
        <v>657</v>
      </c>
      <c r="C759" s="435" t="s">
        <v>270</v>
      </c>
      <c r="D759" s="141"/>
      <c r="E759" s="149"/>
      <c r="F759" s="150"/>
      <c r="G759" s="141"/>
      <c r="H759" s="151"/>
      <c r="I759" s="142"/>
      <c r="J759" s="143">
        <v>10000</v>
      </c>
      <c r="K759" s="7"/>
      <c r="L759" s="7"/>
      <c r="M759" s="7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  <c r="BD759" s="38"/>
      <c r="BE759" s="38"/>
      <c r="BF759" s="38"/>
      <c r="BG759" s="38"/>
      <c r="BH759" s="38"/>
      <c r="BI759" s="38"/>
      <c r="BJ759" s="38"/>
    </row>
    <row r="760" spans="1:62" s="11" customFormat="1" ht="19.5" customHeight="1" outlineLevel="1" x14ac:dyDescent="0.25">
      <c r="A760" s="434">
        <v>2</v>
      </c>
      <c r="B760" s="435" t="s">
        <v>658</v>
      </c>
      <c r="C760" s="435" t="s">
        <v>270</v>
      </c>
      <c r="D760" s="141"/>
      <c r="E760" s="149"/>
      <c r="F760" s="150"/>
      <c r="G760" s="141"/>
      <c r="H760" s="151"/>
      <c r="I760" s="142"/>
      <c r="J760" s="143">
        <v>10000</v>
      </c>
      <c r="K760" s="7"/>
      <c r="L760" s="7"/>
      <c r="M760" s="7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  <c r="BD760" s="38"/>
      <c r="BE760" s="38"/>
      <c r="BF760" s="38"/>
      <c r="BG760" s="38"/>
      <c r="BH760" s="38"/>
      <c r="BI760" s="38"/>
      <c r="BJ760" s="38"/>
    </row>
    <row r="761" spans="1:62" s="11" customFormat="1" ht="19.5" customHeight="1" outlineLevel="1" x14ac:dyDescent="0.25">
      <c r="A761" s="434">
        <v>3</v>
      </c>
      <c r="B761" s="435" t="s">
        <v>659</v>
      </c>
      <c r="C761" s="435" t="s">
        <v>270</v>
      </c>
      <c r="D761" s="141"/>
      <c r="E761" s="149"/>
      <c r="F761" s="150"/>
      <c r="G761" s="141"/>
      <c r="H761" s="151"/>
      <c r="I761" s="142"/>
      <c r="J761" s="143">
        <v>10000</v>
      </c>
      <c r="K761" s="7"/>
      <c r="L761" s="7"/>
      <c r="M761" s="7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  <c r="BD761" s="38"/>
      <c r="BE761" s="38"/>
      <c r="BF761" s="38"/>
      <c r="BG761" s="38"/>
      <c r="BH761" s="38"/>
      <c r="BI761" s="38"/>
      <c r="BJ761" s="38"/>
    </row>
    <row r="762" spans="1:62" s="11" customFormat="1" ht="32.25" customHeight="1" outlineLevel="1" x14ac:dyDescent="0.25">
      <c r="A762" s="434">
        <v>4</v>
      </c>
      <c r="B762" s="435" t="s">
        <v>575</v>
      </c>
      <c r="C762" s="435" t="s">
        <v>270</v>
      </c>
      <c r="D762" s="141"/>
      <c r="E762" s="149"/>
      <c r="F762" s="150"/>
      <c r="G762" s="141"/>
      <c r="H762" s="151"/>
      <c r="I762" s="142"/>
      <c r="J762" s="143">
        <v>10000</v>
      </c>
      <c r="K762" s="7"/>
      <c r="L762" s="7"/>
      <c r="M762" s="7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  <c r="BD762" s="38"/>
      <c r="BE762" s="38"/>
      <c r="BF762" s="38"/>
      <c r="BG762" s="38"/>
      <c r="BH762" s="38"/>
      <c r="BI762" s="38"/>
      <c r="BJ762" s="38"/>
    </row>
    <row r="763" spans="1:62" s="11" customFormat="1" ht="19.5" customHeight="1" outlineLevel="1" x14ac:dyDescent="0.25">
      <c r="A763" s="434">
        <v>5</v>
      </c>
      <c r="B763" s="435" t="s">
        <v>660</v>
      </c>
      <c r="C763" s="435" t="s">
        <v>270</v>
      </c>
      <c r="D763" s="141"/>
      <c r="E763" s="149"/>
      <c r="F763" s="150"/>
      <c r="G763" s="141"/>
      <c r="H763" s="151"/>
      <c r="I763" s="142"/>
      <c r="J763" s="143">
        <v>10000</v>
      </c>
      <c r="K763" s="7"/>
      <c r="L763" s="7"/>
      <c r="M763" s="7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  <c r="BD763" s="38"/>
      <c r="BE763" s="38"/>
      <c r="BF763" s="38"/>
      <c r="BG763" s="38"/>
      <c r="BH763" s="38"/>
      <c r="BI763" s="38"/>
      <c r="BJ763" s="38"/>
    </row>
    <row r="764" spans="1:62" s="11" customFormat="1" ht="19.5" customHeight="1" outlineLevel="1" x14ac:dyDescent="0.25">
      <c r="A764" s="434">
        <v>6</v>
      </c>
      <c r="B764" s="435" t="s">
        <v>661</v>
      </c>
      <c r="C764" s="435" t="s">
        <v>270</v>
      </c>
      <c r="D764" s="141"/>
      <c r="E764" s="149"/>
      <c r="F764" s="150"/>
      <c r="G764" s="141"/>
      <c r="H764" s="151"/>
      <c r="I764" s="142"/>
      <c r="J764" s="143">
        <v>20000</v>
      </c>
      <c r="K764" s="7"/>
      <c r="L764" s="7"/>
      <c r="M764" s="7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  <c r="BD764" s="38"/>
      <c r="BE764" s="38"/>
      <c r="BF764" s="38"/>
      <c r="BG764" s="38"/>
      <c r="BH764" s="38"/>
      <c r="BI764" s="38"/>
      <c r="BJ764" s="38"/>
    </row>
    <row r="765" spans="1:62" s="11" customFormat="1" ht="19.5" customHeight="1" outlineLevel="1" x14ac:dyDescent="0.25">
      <c r="A765" s="434">
        <v>7</v>
      </c>
      <c r="B765" s="435" t="s">
        <v>662</v>
      </c>
      <c r="C765" s="435" t="s">
        <v>270</v>
      </c>
      <c r="D765" s="141"/>
      <c r="E765" s="149"/>
      <c r="F765" s="150"/>
      <c r="G765" s="141"/>
      <c r="H765" s="151"/>
      <c r="I765" s="142"/>
      <c r="J765" s="143">
        <v>10000</v>
      </c>
      <c r="K765" s="7"/>
      <c r="L765" s="7"/>
      <c r="M765" s="7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  <c r="BD765" s="38"/>
      <c r="BE765" s="38"/>
      <c r="BF765" s="38"/>
      <c r="BG765" s="38"/>
      <c r="BH765" s="38"/>
      <c r="BI765" s="38"/>
      <c r="BJ765" s="38"/>
    </row>
    <row r="766" spans="1:62" s="11" customFormat="1" ht="19.5" customHeight="1" outlineLevel="1" x14ac:dyDescent="0.25">
      <c r="A766" s="434">
        <v>8</v>
      </c>
      <c r="B766" s="435" t="s">
        <v>663</v>
      </c>
      <c r="C766" s="435" t="s">
        <v>270</v>
      </c>
      <c r="D766" s="141"/>
      <c r="E766" s="149"/>
      <c r="F766" s="150"/>
      <c r="G766" s="141"/>
      <c r="H766" s="151"/>
      <c r="I766" s="142"/>
      <c r="J766" s="143"/>
      <c r="K766" s="7"/>
      <c r="L766" s="7"/>
      <c r="M766" s="7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  <c r="BD766" s="38"/>
      <c r="BE766" s="38"/>
      <c r="BF766" s="38"/>
      <c r="BG766" s="38"/>
      <c r="BH766" s="38"/>
      <c r="BI766" s="38"/>
      <c r="BJ766" s="38"/>
    </row>
    <row r="767" spans="1:62" s="11" customFormat="1" ht="19.5" customHeight="1" outlineLevel="1" x14ac:dyDescent="0.25">
      <c r="A767" s="434">
        <v>9</v>
      </c>
      <c r="B767" s="435" t="s">
        <v>664</v>
      </c>
      <c r="C767" s="435" t="s">
        <v>270</v>
      </c>
      <c r="D767" s="141"/>
      <c r="E767" s="149"/>
      <c r="F767" s="150"/>
      <c r="G767" s="141"/>
      <c r="H767" s="151"/>
      <c r="I767" s="142"/>
      <c r="J767" s="143">
        <v>10000</v>
      </c>
      <c r="K767" s="7"/>
      <c r="L767" s="7"/>
      <c r="M767" s="7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  <c r="BD767" s="38"/>
      <c r="BE767" s="38"/>
      <c r="BF767" s="38"/>
      <c r="BG767" s="38"/>
      <c r="BH767" s="38"/>
      <c r="BI767" s="38"/>
      <c r="BJ767" s="38"/>
    </row>
    <row r="768" spans="1:62" s="11" customFormat="1" ht="19.5" customHeight="1" outlineLevel="1" x14ac:dyDescent="0.25">
      <c r="A768" s="434">
        <v>10</v>
      </c>
      <c r="B768" s="435" t="s">
        <v>665</v>
      </c>
      <c r="C768" s="435" t="s">
        <v>270</v>
      </c>
      <c r="D768" s="141"/>
      <c r="E768" s="149"/>
      <c r="F768" s="150"/>
      <c r="G768" s="141"/>
      <c r="H768" s="151"/>
      <c r="I768" s="142"/>
      <c r="J768" s="143">
        <v>20000</v>
      </c>
      <c r="K768" s="7"/>
      <c r="L768" s="7"/>
      <c r="M768" s="7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  <c r="BD768" s="38"/>
      <c r="BE768" s="38"/>
      <c r="BF768" s="38"/>
      <c r="BG768" s="38"/>
      <c r="BH768" s="38"/>
      <c r="BI768" s="38"/>
      <c r="BJ768" s="38"/>
    </row>
    <row r="769" spans="1:68" s="11" customFormat="1" ht="19.5" customHeight="1" outlineLevel="1" x14ac:dyDescent="0.25">
      <c r="A769" s="434">
        <v>11</v>
      </c>
      <c r="B769" s="435" t="s">
        <v>666</v>
      </c>
      <c r="C769" s="435" t="s">
        <v>270</v>
      </c>
      <c r="D769" s="141"/>
      <c r="E769" s="149"/>
      <c r="F769" s="150"/>
      <c r="G769" s="141"/>
      <c r="H769" s="151"/>
      <c r="I769" s="142"/>
      <c r="J769" s="143">
        <v>10000</v>
      </c>
      <c r="K769" s="7"/>
      <c r="L769" s="7"/>
      <c r="M769" s="7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  <c r="BD769" s="38"/>
      <c r="BE769" s="38"/>
      <c r="BF769" s="38"/>
      <c r="BG769" s="38"/>
      <c r="BH769" s="38"/>
      <c r="BI769" s="38"/>
      <c r="BJ769" s="38"/>
    </row>
    <row r="770" spans="1:68" ht="17.25" outlineLevel="1" thickBot="1" x14ac:dyDescent="0.3">
      <c r="A770" s="310" t="s">
        <v>11</v>
      </c>
      <c r="B770" s="311"/>
      <c r="C770" s="27"/>
      <c r="D770" s="73">
        <f>D677+D683+D689+D696+D700+D708+D712+D716+D721+D725+D729+D737+D744+D758+D741+D743+D739</f>
        <v>108687520.33174129</v>
      </c>
      <c r="E770" s="73">
        <f>E677+E683+E689+E696+E700+E708+E712+E716+E721+E725+E729+E737+E744+E758</f>
        <v>0</v>
      </c>
      <c r="F770" s="73">
        <f>F677+F683+F689+F696+F700+F708+F712+F716+F721+F725+F729+F737+F744+F758</f>
        <v>0</v>
      </c>
      <c r="G770" s="73">
        <f>G677+G683+G689+G696+G700+G708+G712+G716+G721+G725+G729+G737+G739+G741+G743+G744+G758</f>
        <v>131759770.47000001</v>
      </c>
      <c r="H770" s="73">
        <f>H677+H683+H689+H696+H700+H708+H712+H716+H721+H725+H729+H737+H744+H758</f>
        <v>0</v>
      </c>
      <c r="I770" s="73">
        <f>I677+I683+I689+I696+I700+I708+I712+I716+I721+I725+I729+I737+I744+I758</f>
        <v>0</v>
      </c>
      <c r="J770" s="73">
        <f>J677+J683+J689+J696+J700+J708+J712+J716+J721+J725+J729+J737+J758+J744+J739+J741+J743</f>
        <v>43308024.880000003</v>
      </c>
      <c r="K770" s="7"/>
      <c r="L770" s="7"/>
      <c r="M770" s="7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  <c r="BD770" s="38"/>
      <c r="BE770" s="38"/>
      <c r="BF770" s="38"/>
      <c r="BG770" s="38"/>
      <c r="BH770" s="38"/>
      <c r="BI770" s="38"/>
      <c r="BJ770" s="38"/>
      <c r="BK770" s="6"/>
      <c r="BL770" s="6"/>
      <c r="BM770" s="6"/>
      <c r="BN770" s="6"/>
      <c r="BO770" s="6"/>
      <c r="BP770" s="6"/>
    </row>
    <row r="771" spans="1:68" s="38" customFormat="1" ht="25.5" customHeight="1" thickBot="1" x14ac:dyDescent="0.3">
      <c r="A771" s="304" t="s">
        <v>26</v>
      </c>
      <c r="B771" s="226"/>
      <c r="C771" s="226"/>
      <c r="D771" s="226"/>
      <c r="E771" s="226"/>
      <c r="F771" s="226"/>
      <c r="G771" s="226"/>
      <c r="H771" s="226"/>
      <c r="I771" s="226"/>
      <c r="J771" s="226"/>
      <c r="K771" s="6"/>
      <c r="L771" s="6"/>
      <c r="M771" s="6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</row>
    <row r="772" spans="1:68" s="38" customFormat="1" ht="33" customHeight="1" x14ac:dyDescent="0.25">
      <c r="A772" s="415">
        <v>1</v>
      </c>
      <c r="B772" s="416" t="s">
        <v>144</v>
      </c>
      <c r="C772" s="89" t="s">
        <v>5</v>
      </c>
      <c r="D772" s="58">
        <v>1784838.03</v>
      </c>
      <c r="E772" s="61" t="s">
        <v>234</v>
      </c>
      <c r="F772" s="216" t="s">
        <v>235</v>
      </c>
      <c r="G772" s="338">
        <v>1959326</v>
      </c>
      <c r="H772" s="436">
        <v>43274</v>
      </c>
      <c r="I772" s="62">
        <v>43314</v>
      </c>
      <c r="J772" s="59">
        <v>1784838.03</v>
      </c>
      <c r="K772" s="7"/>
      <c r="L772" s="7"/>
      <c r="M772" s="7"/>
    </row>
    <row r="773" spans="1:68" ht="17.25" outlineLevel="1" thickBot="1" x14ac:dyDescent="0.3">
      <c r="A773" s="255" t="s">
        <v>10</v>
      </c>
      <c r="B773" s="225"/>
      <c r="C773" s="41"/>
      <c r="D773" s="37">
        <f>SUM(D772:D772)</f>
        <v>1784838.03</v>
      </c>
      <c r="E773" s="26"/>
      <c r="F773" s="26"/>
      <c r="G773" s="18">
        <f>SUM(G772:G772)</f>
        <v>1959326</v>
      </c>
      <c r="H773" s="26"/>
      <c r="I773" s="28"/>
      <c r="J773" s="37">
        <f>SUM(J772:J772)</f>
        <v>1784838.03</v>
      </c>
      <c r="K773" s="7"/>
      <c r="L773" s="7"/>
      <c r="M773" s="7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  <c r="BD773" s="38"/>
      <c r="BE773" s="38"/>
      <c r="BF773" s="38"/>
      <c r="BG773" s="38"/>
      <c r="BH773" s="38"/>
      <c r="BI773" s="38"/>
      <c r="BJ773" s="38"/>
    </row>
    <row r="774" spans="1:68" s="38" customFormat="1" ht="52.5" customHeight="1" x14ac:dyDescent="0.25">
      <c r="A774" s="292">
        <v>2</v>
      </c>
      <c r="B774" s="279" t="s">
        <v>104</v>
      </c>
      <c r="C774" s="89" t="s">
        <v>7</v>
      </c>
      <c r="D774" s="58">
        <v>2476408.37</v>
      </c>
      <c r="E774" s="61" t="s">
        <v>225</v>
      </c>
      <c r="F774" s="216" t="s">
        <v>191</v>
      </c>
      <c r="G774" s="338">
        <v>2432438.75</v>
      </c>
      <c r="H774" s="436">
        <v>43300</v>
      </c>
      <c r="I774" s="62">
        <v>43307</v>
      </c>
      <c r="J774" s="59">
        <v>2476408.37</v>
      </c>
      <c r="K774" s="7"/>
      <c r="L774" s="7"/>
      <c r="M774" s="7"/>
    </row>
    <row r="775" spans="1:68" s="38" customFormat="1" ht="33" x14ac:dyDescent="0.25">
      <c r="A775" s="293"/>
      <c r="B775" s="280"/>
      <c r="C775" s="102" t="s">
        <v>8</v>
      </c>
      <c r="D775" s="60">
        <v>15165206.119999999</v>
      </c>
      <c r="E775" s="180" t="s">
        <v>435</v>
      </c>
      <c r="F775" s="216" t="s">
        <v>191</v>
      </c>
      <c r="G775" s="60">
        <v>12637671.77</v>
      </c>
      <c r="H775" s="400">
        <v>43454</v>
      </c>
      <c r="I775" s="40">
        <v>43461</v>
      </c>
      <c r="J775" s="207">
        <v>10294062.699999999</v>
      </c>
      <c r="K775" s="7"/>
      <c r="L775" s="7"/>
      <c r="M775" s="7"/>
    </row>
    <row r="776" spans="1:68" s="38" customFormat="1" ht="33" x14ac:dyDescent="0.25">
      <c r="A776" s="293"/>
      <c r="B776" s="280"/>
      <c r="C776" s="60" t="s">
        <v>269</v>
      </c>
      <c r="D776" s="60">
        <v>276398.69</v>
      </c>
      <c r="E776" s="216" t="s">
        <v>405</v>
      </c>
      <c r="F776" s="216" t="s">
        <v>229</v>
      </c>
      <c r="G776" s="60">
        <v>276398.69</v>
      </c>
      <c r="H776" s="400">
        <v>43326</v>
      </c>
      <c r="I776" s="40"/>
      <c r="J776" s="207">
        <v>276398.69</v>
      </c>
      <c r="K776" s="6"/>
      <c r="L776" s="6"/>
      <c r="M776" s="6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</row>
    <row r="777" spans="1:68" s="38" customFormat="1" ht="28.5" customHeight="1" x14ac:dyDescent="0.25">
      <c r="A777" s="294"/>
      <c r="B777" s="281"/>
      <c r="C777" s="60" t="s">
        <v>671</v>
      </c>
      <c r="D777" s="212">
        <v>59303.729083304301</v>
      </c>
      <c r="E777" s="179"/>
      <c r="F777" s="179"/>
      <c r="G777" s="343"/>
      <c r="H777" s="437"/>
      <c r="I777" s="186"/>
      <c r="J777" s="182"/>
      <c r="K777" s="7"/>
      <c r="L777" s="7"/>
      <c r="M777" s="7"/>
    </row>
    <row r="778" spans="1:68" ht="15.75" customHeight="1" outlineLevel="1" thickBot="1" x14ac:dyDescent="0.3">
      <c r="A778" s="255" t="s">
        <v>10</v>
      </c>
      <c r="B778" s="225"/>
      <c r="C778" s="41"/>
      <c r="D778" s="37">
        <f>SUM(D774:D777)</f>
        <v>17977316.909083303</v>
      </c>
      <c r="E778" s="26"/>
      <c r="F778" s="26"/>
      <c r="G778" s="18">
        <f>SUM(G774:G776)</f>
        <v>15346509.209999999</v>
      </c>
      <c r="H778" s="26"/>
      <c r="I778" s="28"/>
      <c r="J778" s="37">
        <f>SUM(J774:J777)</f>
        <v>13046869.76</v>
      </c>
      <c r="K778" s="7"/>
      <c r="L778" s="7"/>
      <c r="M778" s="7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  <c r="BD778" s="38"/>
      <c r="BE778" s="38"/>
      <c r="BF778" s="38"/>
      <c r="BG778" s="38"/>
      <c r="BH778" s="38"/>
      <c r="BI778" s="38"/>
      <c r="BJ778" s="38"/>
    </row>
    <row r="779" spans="1:68" s="38" customFormat="1" ht="37.5" customHeight="1" x14ac:dyDescent="0.25">
      <c r="A779" s="292">
        <v>3</v>
      </c>
      <c r="B779" s="279" t="s">
        <v>105</v>
      </c>
      <c r="C779" s="89" t="s">
        <v>7</v>
      </c>
      <c r="D779" s="58">
        <v>6090362.4699999997</v>
      </c>
      <c r="E779" s="253" t="s">
        <v>245</v>
      </c>
      <c r="F779" s="253" t="s">
        <v>191</v>
      </c>
      <c r="G779" s="59">
        <v>5977303.0700000003</v>
      </c>
      <c r="H779" s="436">
        <v>43305</v>
      </c>
      <c r="I779" s="62">
        <v>43320</v>
      </c>
      <c r="J779" s="59">
        <v>6090362.4699999997</v>
      </c>
      <c r="K779" s="6"/>
      <c r="L779" s="6"/>
      <c r="M779" s="6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</row>
    <row r="780" spans="1:68" s="38" customFormat="1" ht="37.5" customHeight="1" x14ac:dyDescent="0.25">
      <c r="A780" s="294"/>
      <c r="B780" s="281"/>
      <c r="C780" s="102" t="s">
        <v>8</v>
      </c>
      <c r="D780" s="212">
        <v>11355094.16</v>
      </c>
      <c r="E780" s="254"/>
      <c r="F780" s="254"/>
      <c r="G780" s="46">
        <v>12231262.039999999</v>
      </c>
      <c r="H780" s="438">
        <v>43325</v>
      </c>
      <c r="I780" s="186">
        <v>43356</v>
      </c>
      <c r="J780" s="182">
        <v>11355094.16</v>
      </c>
      <c r="K780" s="7"/>
      <c r="L780" s="7"/>
      <c r="M780" s="7"/>
    </row>
    <row r="781" spans="1:68" ht="17.25" outlineLevel="1" thickBot="1" x14ac:dyDescent="0.3">
      <c r="A781" s="255" t="s">
        <v>10</v>
      </c>
      <c r="B781" s="225"/>
      <c r="C781" s="41"/>
      <c r="D781" s="37">
        <f>SUM(D779:D780)</f>
        <v>17445456.629999999</v>
      </c>
      <c r="E781" s="26"/>
      <c r="F781" s="26"/>
      <c r="G781" s="18">
        <f>SUM(G779:G780)</f>
        <v>18208565.109999999</v>
      </c>
      <c r="H781" s="26"/>
      <c r="I781" s="28"/>
      <c r="J781" s="37">
        <f>SUM(J779:J780)</f>
        <v>17445456.629999999</v>
      </c>
      <c r="K781" s="7"/>
      <c r="L781" s="7"/>
      <c r="M781" s="7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  <c r="BD781" s="38"/>
      <c r="BE781" s="38"/>
      <c r="BF781" s="38"/>
      <c r="BG781" s="38"/>
      <c r="BH781" s="38"/>
      <c r="BI781" s="38"/>
      <c r="BJ781" s="38"/>
    </row>
    <row r="782" spans="1:68" s="38" customFormat="1" ht="29.25" customHeight="1" x14ac:dyDescent="0.25">
      <c r="A782" s="439">
        <v>4</v>
      </c>
      <c r="B782" s="440" t="s">
        <v>106</v>
      </c>
      <c r="C782" s="178" t="s">
        <v>5</v>
      </c>
      <c r="D782" s="211">
        <v>1912275.19</v>
      </c>
      <c r="E782" s="253" t="s">
        <v>232</v>
      </c>
      <c r="F782" s="253" t="s">
        <v>191</v>
      </c>
      <c r="G782" s="441">
        <v>1593562.66</v>
      </c>
      <c r="H782" s="185">
        <v>43275</v>
      </c>
      <c r="I782" s="185">
        <v>43377</v>
      </c>
      <c r="J782" s="181">
        <v>1174288.03</v>
      </c>
      <c r="K782" s="7"/>
      <c r="L782" s="7"/>
      <c r="M782" s="7"/>
    </row>
    <row r="783" spans="1:68" s="38" customFormat="1" ht="33.75" customHeight="1" x14ac:dyDescent="0.25">
      <c r="A783" s="294"/>
      <c r="B783" s="281"/>
      <c r="C783" s="216" t="s">
        <v>2</v>
      </c>
      <c r="D783" s="60">
        <v>4061045.99</v>
      </c>
      <c r="E783" s="258"/>
      <c r="F783" s="258"/>
      <c r="G783" s="60">
        <v>4703847.67</v>
      </c>
      <c r="H783" s="40">
        <v>43290</v>
      </c>
      <c r="I783" s="40">
        <v>43370</v>
      </c>
      <c r="J783" s="207">
        <v>4061045.99</v>
      </c>
      <c r="K783" s="7"/>
      <c r="L783" s="7"/>
      <c r="M783" s="7"/>
    </row>
    <row r="784" spans="1:68" s="38" customFormat="1" ht="33.75" customHeight="1" x14ac:dyDescent="0.25">
      <c r="A784" s="294"/>
      <c r="B784" s="281"/>
      <c r="C784" s="216" t="s">
        <v>3</v>
      </c>
      <c r="D784" s="60">
        <v>441061.5</v>
      </c>
      <c r="E784" s="258"/>
      <c r="F784" s="258"/>
      <c r="G784" s="60">
        <v>544218.68999999994</v>
      </c>
      <c r="H784" s="40">
        <v>43290</v>
      </c>
      <c r="I784" s="40">
        <v>43320</v>
      </c>
      <c r="J784" s="207">
        <v>441061.5</v>
      </c>
      <c r="K784" s="7"/>
      <c r="L784" s="7"/>
      <c r="M784" s="7"/>
    </row>
    <row r="785" spans="1:62" s="38" customFormat="1" ht="16.5" x14ac:dyDescent="0.25">
      <c r="A785" s="294"/>
      <c r="B785" s="281"/>
      <c r="C785" s="179" t="s">
        <v>4</v>
      </c>
      <c r="D785" s="213">
        <v>482398.3</v>
      </c>
      <c r="E785" s="258"/>
      <c r="F785" s="258"/>
      <c r="G785" s="427">
        <v>832061.36</v>
      </c>
      <c r="H785" s="187">
        <v>43290</v>
      </c>
      <c r="I785" s="187">
        <v>43320</v>
      </c>
      <c r="J785" s="183">
        <v>482398.3</v>
      </c>
      <c r="K785" s="6"/>
      <c r="L785" s="6"/>
      <c r="M785" s="6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</row>
    <row r="786" spans="1:62" s="38" customFormat="1" ht="15" customHeight="1" x14ac:dyDescent="0.25">
      <c r="A786" s="294"/>
      <c r="B786" s="281"/>
      <c r="C786" s="216" t="s">
        <v>8</v>
      </c>
      <c r="D786" s="213">
        <v>5923758.3700000001</v>
      </c>
      <c r="E786" s="258"/>
      <c r="F786" s="258"/>
      <c r="G786" s="427">
        <v>6901439.4299999997</v>
      </c>
      <c r="H786" s="187">
        <v>43325</v>
      </c>
      <c r="I786" s="187">
        <v>43370</v>
      </c>
      <c r="J786" s="183">
        <v>5923758.3700000001</v>
      </c>
      <c r="K786" s="6"/>
      <c r="L786" s="6"/>
      <c r="M786" s="6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</row>
    <row r="787" spans="1:62" ht="21.75" customHeight="1" outlineLevel="1" x14ac:dyDescent="0.25">
      <c r="A787" s="442"/>
      <c r="B787" s="443"/>
      <c r="C787" s="179" t="s">
        <v>130</v>
      </c>
      <c r="D787" s="213">
        <v>292663.52</v>
      </c>
      <c r="E787" s="254"/>
      <c r="F787" s="254"/>
      <c r="G787" s="427">
        <v>311411.75</v>
      </c>
      <c r="H787" s="187">
        <v>43306</v>
      </c>
      <c r="I787" s="187">
        <v>43370</v>
      </c>
      <c r="J787" s="183">
        <v>292663.52</v>
      </c>
      <c r="K787" s="7"/>
      <c r="L787" s="7"/>
      <c r="M787" s="7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  <c r="BD787" s="38"/>
      <c r="BE787" s="38"/>
      <c r="BF787" s="38"/>
      <c r="BG787" s="38"/>
      <c r="BH787" s="38"/>
      <c r="BI787" s="38"/>
      <c r="BJ787" s="38"/>
    </row>
    <row r="788" spans="1:62" ht="17.25" outlineLevel="1" thickBot="1" x14ac:dyDescent="0.3">
      <c r="A788" s="255" t="s">
        <v>10</v>
      </c>
      <c r="B788" s="225"/>
      <c r="C788" s="41"/>
      <c r="D788" s="37">
        <f>SUM(D782:D787)</f>
        <v>13113202.869999999</v>
      </c>
      <c r="E788" s="26"/>
      <c r="F788" s="26"/>
      <c r="G788" s="18">
        <f>SUM(G782:G787)</f>
        <v>14886541.559999999</v>
      </c>
      <c r="H788" s="26"/>
      <c r="I788" s="28"/>
      <c r="J788" s="37">
        <f>SUM(J782:J787)</f>
        <v>12375215.710000001</v>
      </c>
    </row>
    <row r="789" spans="1:62" s="38" customFormat="1" ht="49.5" customHeight="1" x14ac:dyDescent="0.25">
      <c r="A789" s="175">
        <v>5</v>
      </c>
      <c r="B789" s="204" t="s">
        <v>107</v>
      </c>
      <c r="C789" s="89" t="s">
        <v>8</v>
      </c>
      <c r="D789" s="58">
        <v>7848649.6399999997</v>
      </c>
      <c r="E789" s="178" t="s">
        <v>233</v>
      </c>
      <c r="F789" s="178" t="s">
        <v>195</v>
      </c>
      <c r="G789" s="211">
        <v>7397887.0999999996</v>
      </c>
      <c r="H789" s="185">
        <v>43335</v>
      </c>
      <c r="I789" s="62">
        <v>43340</v>
      </c>
      <c r="J789" s="59">
        <v>7848649.6399999997</v>
      </c>
      <c r="K789" s="7"/>
      <c r="L789" s="7"/>
      <c r="M789" s="7"/>
    </row>
    <row r="790" spans="1:62" ht="17.25" outlineLevel="1" thickBot="1" x14ac:dyDescent="0.3">
      <c r="A790" s="255" t="s">
        <v>10</v>
      </c>
      <c r="B790" s="225"/>
      <c r="C790" s="41"/>
      <c r="D790" s="37">
        <f>SUM(D789:D789)</f>
        <v>7848649.6399999997</v>
      </c>
      <c r="E790" s="26"/>
      <c r="F790" s="26"/>
      <c r="G790" s="18">
        <f>SUM(G789)</f>
        <v>7397887.0999999996</v>
      </c>
      <c r="H790" s="26"/>
      <c r="I790" s="28"/>
      <c r="J790" s="37">
        <f>SUM(J789:J789)</f>
        <v>7848649.6399999997</v>
      </c>
      <c r="K790" s="7"/>
      <c r="L790" s="7"/>
      <c r="M790" s="7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  <c r="BD790" s="38"/>
      <c r="BE790" s="38"/>
      <c r="BF790" s="38"/>
      <c r="BG790" s="38"/>
      <c r="BH790" s="38"/>
      <c r="BI790" s="38"/>
      <c r="BJ790" s="38"/>
    </row>
    <row r="791" spans="1:62" s="38" customFormat="1" ht="16.5" x14ac:dyDescent="0.25">
      <c r="A791" s="292">
        <v>6</v>
      </c>
      <c r="B791" s="279" t="s">
        <v>38</v>
      </c>
      <c r="C791" s="89" t="s">
        <v>5</v>
      </c>
      <c r="D791" s="58">
        <v>221746</v>
      </c>
      <c r="E791" s="253" t="s">
        <v>250</v>
      </c>
      <c r="F791" s="253" t="s">
        <v>251</v>
      </c>
      <c r="G791" s="338">
        <v>291589.15999999997</v>
      </c>
      <c r="H791" s="62">
        <v>43275</v>
      </c>
      <c r="I791" s="62">
        <v>43275</v>
      </c>
      <c r="J791" s="59">
        <v>221746</v>
      </c>
      <c r="K791" s="7"/>
      <c r="L791" s="7"/>
      <c r="M791" s="7"/>
    </row>
    <row r="792" spans="1:62" s="38" customFormat="1" ht="16.5" x14ac:dyDescent="0.25">
      <c r="A792" s="293"/>
      <c r="B792" s="280"/>
      <c r="C792" s="72" t="s">
        <v>2</v>
      </c>
      <c r="D792" s="60">
        <v>318353</v>
      </c>
      <c r="E792" s="258"/>
      <c r="F792" s="258"/>
      <c r="G792" s="60">
        <v>351395.28</v>
      </c>
      <c r="H792" s="40">
        <v>43290</v>
      </c>
      <c r="I792" s="40">
        <v>43287</v>
      </c>
      <c r="J792" s="207">
        <v>318353</v>
      </c>
      <c r="K792" s="7"/>
      <c r="L792" s="7"/>
      <c r="M792" s="7"/>
    </row>
    <row r="793" spans="1:62" s="38" customFormat="1" ht="16.5" x14ac:dyDescent="0.25">
      <c r="A793" s="293"/>
      <c r="B793" s="280"/>
      <c r="C793" s="72" t="s">
        <v>3</v>
      </c>
      <c r="D793" s="60">
        <v>56654.29</v>
      </c>
      <c r="E793" s="258"/>
      <c r="F793" s="258"/>
      <c r="G793" s="60">
        <v>69423.199999999997</v>
      </c>
      <c r="H793" s="40">
        <v>43290</v>
      </c>
      <c r="I793" s="40">
        <v>43287</v>
      </c>
      <c r="J793" s="207">
        <v>56654.29</v>
      </c>
      <c r="K793" s="7"/>
      <c r="L793" s="7"/>
      <c r="M793" s="7"/>
    </row>
    <row r="794" spans="1:62" s="38" customFormat="1" ht="16.5" x14ac:dyDescent="0.25">
      <c r="A794" s="293"/>
      <c r="B794" s="280"/>
      <c r="C794" s="72" t="s">
        <v>4</v>
      </c>
      <c r="D794" s="60">
        <v>211202</v>
      </c>
      <c r="E794" s="258"/>
      <c r="F794" s="258"/>
      <c r="G794" s="60">
        <v>246238.43</v>
      </c>
      <c r="H794" s="40">
        <v>43290</v>
      </c>
      <c r="I794" s="40">
        <v>43287</v>
      </c>
      <c r="J794" s="207">
        <v>211202</v>
      </c>
      <c r="K794" s="6"/>
      <c r="L794" s="6"/>
      <c r="M794" s="6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</row>
    <row r="795" spans="1:62" s="38" customFormat="1" ht="16.5" x14ac:dyDescent="0.25">
      <c r="A795" s="294"/>
      <c r="B795" s="281"/>
      <c r="C795" s="72" t="s">
        <v>7</v>
      </c>
      <c r="D795" s="60">
        <v>1836258.77</v>
      </c>
      <c r="E795" s="254"/>
      <c r="F795" s="254"/>
      <c r="G795" s="60">
        <v>2011353.93</v>
      </c>
      <c r="H795" s="40">
        <v>43305</v>
      </c>
      <c r="I795" s="40">
        <v>43287</v>
      </c>
      <c r="J795" s="207">
        <v>1836258.77</v>
      </c>
      <c r="K795" s="7"/>
      <c r="L795" s="7"/>
      <c r="M795" s="7"/>
    </row>
    <row r="796" spans="1:62" ht="17.25" outlineLevel="1" thickBot="1" x14ac:dyDescent="0.3">
      <c r="A796" s="256" t="s">
        <v>10</v>
      </c>
      <c r="B796" s="257"/>
      <c r="C796" s="82"/>
      <c r="D796" s="37">
        <f>SUM(D791:D795)</f>
        <v>2644214.06</v>
      </c>
      <c r="E796" s="26"/>
      <c r="F796" s="122"/>
      <c r="G796" s="18">
        <f>SUM(G791:G795)</f>
        <v>2970000</v>
      </c>
      <c r="H796" s="122"/>
      <c r="I796" s="106"/>
      <c r="J796" s="37">
        <f>SUM(J791:J795)</f>
        <v>2644214.06</v>
      </c>
    </row>
    <row r="797" spans="1:62" s="38" customFormat="1" ht="47.25" customHeight="1" x14ac:dyDescent="0.25">
      <c r="A797" s="415">
        <v>7</v>
      </c>
      <c r="B797" s="416" t="s">
        <v>108</v>
      </c>
      <c r="C797" s="61" t="s">
        <v>8</v>
      </c>
      <c r="D797" s="58">
        <v>7176499.5800000001</v>
      </c>
      <c r="E797" s="180" t="s">
        <v>252</v>
      </c>
      <c r="F797" s="61" t="s">
        <v>191</v>
      </c>
      <c r="G797" s="338">
        <v>7196086.6600000001</v>
      </c>
      <c r="H797" s="62">
        <v>43325</v>
      </c>
      <c r="I797" s="62">
        <v>43396</v>
      </c>
      <c r="J797" s="59">
        <v>7176499.5800000001</v>
      </c>
      <c r="K797" s="7"/>
      <c r="L797" s="7"/>
      <c r="M797" s="7"/>
    </row>
    <row r="798" spans="1:62" ht="17.25" outlineLevel="1" thickBot="1" x14ac:dyDescent="0.3">
      <c r="A798" s="255" t="s">
        <v>10</v>
      </c>
      <c r="B798" s="225"/>
      <c r="C798" s="41"/>
      <c r="D798" s="37">
        <f>SUM(D797:D797)</f>
        <v>7176499.5800000001</v>
      </c>
      <c r="E798" s="26"/>
      <c r="F798" s="26"/>
      <c r="G798" s="18">
        <f>SUM(G797:G797)</f>
        <v>7196086.6600000001</v>
      </c>
      <c r="H798" s="26"/>
      <c r="I798" s="28"/>
      <c r="J798" s="37">
        <f>SUM(J797:J797)</f>
        <v>7176499.5800000001</v>
      </c>
      <c r="K798" s="7"/>
      <c r="L798" s="7"/>
      <c r="M798" s="7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  <c r="BD798" s="38"/>
      <c r="BE798" s="38"/>
      <c r="BF798" s="38"/>
      <c r="BG798" s="38"/>
      <c r="BH798" s="38"/>
      <c r="BI798" s="38"/>
      <c r="BJ798" s="38"/>
    </row>
    <row r="799" spans="1:62" s="38" customFormat="1" ht="16.5" x14ac:dyDescent="0.25">
      <c r="A799" s="439">
        <v>8</v>
      </c>
      <c r="B799" s="440" t="s">
        <v>49</v>
      </c>
      <c r="C799" s="61" t="s">
        <v>5</v>
      </c>
      <c r="D799" s="58">
        <v>1141986.6000000001</v>
      </c>
      <c r="E799" s="253" t="s">
        <v>230</v>
      </c>
      <c r="F799" s="253" t="s">
        <v>231</v>
      </c>
      <c r="G799" s="338">
        <v>1596013.5</v>
      </c>
      <c r="H799" s="62">
        <v>43275</v>
      </c>
      <c r="I799" s="62">
        <v>43275</v>
      </c>
      <c r="J799" s="59">
        <v>1141986.6000000001</v>
      </c>
      <c r="K799" s="7"/>
      <c r="L799" s="7"/>
      <c r="M799" s="7"/>
    </row>
    <row r="800" spans="1:62" s="38" customFormat="1" ht="42" customHeight="1" x14ac:dyDescent="0.25">
      <c r="A800" s="294"/>
      <c r="B800" s="281"/>
      <c r="C800" s="216" t="s">
        <v>2</v>
      </c>
      <c r="D800" s="60">
        <v>3235143.17</v>
      </c>
      <c r="E800" s="258"/>
      <c r="F800" s="258"/>
      <c r="G800" s="427">
        <v>3696237.19</v>
      </c>
      <c r="H800" s="187">
        <v>43290</v>
      </c>
      <c r="I800" s="187">
        <v>43343</v>
      </c>
      <c r="J800" s="183">
        <v>3235143.17</v>
      </c>
      <c r="K800" s="7"/>
      <c r="L800" s="7"/>
      <c r="M800" s="7"/>
    </row>
    <row r="801" spans="1:62" s="38" customFormat="1" ht="35.25" customHeight="1" x14ac:dyDescent="0.25">
      <c r="A801" s="294"/>
      <c r="B801" s="281"/>
      <c r="C801" s="216" t="s">
        <v>3</v>
      </c>
      <c r="D801" s="60">
        <v>345076.16</v>
      </c>
      <c r="E801" s="258"/>
      <c r="F801" s="258"/>
      <c r="G801" s="427">
        <v>401980.32</v>
      </c>
      <c r="H801" s="187">
        <v>43290</v>
      </c>
      <c r="I801" s="187">
        <v>43343</v>
      </c>
      <c r="J801" s="183">
        <v>345076.16</v>
      </c>
      <c r="K801" s="6"/>
      <c r="L801" s="6"/>
      <c r="M801" s="6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</row>
    <row r="802" spans="1:62" s="38" customFormat="1" ht="39" customHeight="1" x14ac:dyDescent="0.25">
      <c r="A802" s="294"/>
      <c r="B802" s="281"/>
      <c r="C802" s="216" t="s">
        <v>4</v>
      </c>
      <c r="D802" s="60">
        <v>623821.5</v>
      </c>
      <c r="E802" s="258"/>
      <c r="F802" s="258"/>
      <c r="G802" s="427">
        <v>868827.06</v>
      </c>
      <c r="H802" s="187">
        <v>43290</v>
      </c>
      <c r="I802" s="187">
        <v>43343</v>
      </c>
      <c r="J802" s="183">
        <v>623821.5</v>
      </c>
      <c r="K802" s="6"/>
      <c r="L802" s="6"/>
      <c r="M802" s="6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</row>
    <row r="803" spans="1:62" ht="32.25" customHeight="1" outlineLevel="1" x14ac:dyDescent="0.25">
      <c r="A803" s="442"/>
      <c r="B803" s="443"/>
      <c r="C803" s="216" t="s">
        <v>130</v>
      </c>
      <c r="D803" s="60">
        <v>1015962.9</v>
      </c>
      <c r="E803" s="254"/>
      <c r="F803" s="254"/>
      <c r="G803" s="418">
        <v>1472985.55</v>
      </c>
      <c r="H803" s="40">
        <v>43290</v>
      </c>
      <c r="I803" s="40">
        <v>43343</v>
      </c>
      <c r="J803" s="207">
        <v>1015962.9</v>
      </c>
      <c r="K803" s="7"/>
      <c r="L803" s="7"/>
      <c r="M803" s="7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  <c r="BD803" s="38"/>
      <c r="BE803" s="38"/>
      <c r="BF803" s="38"/>
      <c r="BG803" s="38"/>
      <c r="BH803" s="38"/>
      <c r="BI803" s="38"/>
      <c r="BJ803" s="38"/>
    </row>
    <row r="804" spans="1:62" ht="17.25" outlineLevel="1" thickBot="1" x14ac:dyDescent="0.3">
      <c r="A804" s="255" t="s">
        <v>10</v>
      </c>
      <c r="B804" s="225"/>
      <c r="C804" s="41"/>
      <c r="D804" s="37">
        <f>SUM(D799:D803)</f>
        <v>6361990.3300000001</v>
      </c>
      <c r="E804" s="26"/>
      <c r="F804" s="26"/>
      <c r="G804" s="18">
        <f>SUM(G799:G803)</f>
        <v>8036043.6200000001</v>
      </c>
      <c r="H804" s="26"/>
      <c r="I804" s="28"/>
      <c r="J804" s="37">
        <f>SUM(J799:J803)</f>
        <v>6361990.3300000001</v>
      </c>
    </row>
    <row r="805" spans="1:62" s="38" customFormat="1" ht="33" x14ac:dyDescent="0.25">
      <c r="A805" s="415">
        <v>9</v>
      </c>
      <c r="B805" s="416" t="s">
        <v>109</v>
      </c>
      <c r="C805" s="89" t="s">
        <v>7</v>
      </c>
      <c r="D805" s="58">
        <v>2172581.7200000002</v>
      </c>
      <c r="E805" s="216" t="s">
        <v>219</v>
      </c>
      <c r="F805" s="61" t="s">
        <v>220</v>
      </c>
      <c r="G805" s="64">
        <v>2338085.02</v>
      </c>
      <c r="H805" s="62">
        <v>43300</v>
      </c>
      <c r="I805" s="62">
        <v>43287</v>
      </c>
      <c r="J805" s="59">
        <v>2172581.7199999997</v>
      </c>
      <c r="K805" s="6"/>
      <c r="L805" s="6"/>
      <c r="M805" s="6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</row>
    <row r="806" spans="1:62" ht="17.25" outlineLevel="1" thickBot="1" x14ac:dyDescent="0.3">
      <c r="A806" s="255" t="s">
        <v>10</v>
      </c>
      <c r="B806" s="225"/>
      <c r="C806" s="41"/>
      <c r="D806" s="37">
        <f>SUM(D805:D805)</f>
        <v>2172581.7200000002</v>
      </c>
      <c r="E806" s="26"/>
      <c r="F806" s="26"/>
      <c r="G806" s="18">
        <f>SUM(G805:G805)</f>
        <v>2338085.02</v>
      </c>
      <c r="H806" s="26"/>
      <c r="I806" s="28"/>
      <c r="J806" s="37">
        <f>SUM(J805:J805)</f>
        <v>2172581.7199999997</v>
      </c>
    </row>
    <row r="807" spans="1:62" ht="33" outlineLevel="1" x14ac:dyDescent="0.25">
      <c r="A807" s="271">
        <v>10</v>
      </c>
      <c r="B807" s="271" t="s">
        <v>326</v>
      </c>
      <c r="C807" s="89" t="s">
        <v>7</v>
      </c>
      <c r="D807" s="213">
        <v>12193521.49</v>
      </c>
      <c r="E807" s="180" t="s">
        <v>435</v>
      </c>
      <c r="F807" s="180" t="s">
        <v>191</v>
      </c>
      <c r="G807" s="213">
        <v>10161267.91</v>
      </c>
      <c r="H807" s="187">
        <v>43424</v>
      </c>
      <c r="I807" s="187">
        <v>43449</v>
      </c>
      <c r="J807" s="213">
        <v>8317403.2699999996</v>
      </c>
    </row>
    <row r="808" spans="1:62" ht="33" outlineLevel="1" x14ac:dyDescent="0.25">
      <c r="A808" s="272"/>
      <c r="B808" s="272"/>
      <c r="C808" s="72" t="s">
        <v>269</v>
      </c>
      <c r="D808" s="60">
        <v>289247.90999999997</v>
      </c>
      <c r="E808" s="216" t="s">
        <v>405</v>
      </c>
      <c r="F808" s="216" t="s">
        <v>229</v>
      </c>
      <c r="G808" s="444">
        <v>289247.90999999997</v>
      </c>
      <c r="H808" s="400">
        <v>43326</v>
      </c>
      <c r="I808" s="16"/>
      <c r="J808" s="60">
        <v>289247.90999999997</v>
      </c>
    </row>
    <row r="809" spans="1:62" ht="33" outlineLevel="1" x14ac:dyDescent="0.25">
      <c r="A809" s="273"/>
      <c r="B809" s="273"/>
      <c r="C809" s="60" t="s">
        <v>671</v>
      </c>
      <c r="D809" s="60">
        <v>49931.993312092098</v>
      </c>
      <c r="E809" s="216"/>
      <c r="F809" s="216"/>
      <c r="G809" s="154"/>
      <c r="H809" s="216"/>
      <c r="I809" s="16"/>
      <c r="J809" s="154"/>
    </row>
    <row r="810" spans="1:62" ht="17.25" outlineLevel="1" thickBot="1" x14ac:dyDescent="0.3">
      <c r="A810" s="255" t="s">
        <v>10</v>
      </c>
      <c r="B810" s="225"/>
      <c r="C810" s="41"/>
      <c r="D810" s="37">
        <f>SUM(D807:D809)</f>
        <v>12532701.393312093</v>
      </c>
      <c r="E810" s="26"/>
      <c r="F810" s="26"/>
      <c r="G810" s="37">
        <f>G807+G808</f>
        <v>10450515.82</v>
      </c>
      <c r="H810" s="26"/>
      <c r="I810" s="28"/>
      <c r="J810" s="37">
        <f>J807+J808+J809</f>
        <v>8606651.1799999997</v>
      </c>
    </row>
    <row r="811" spans="1:62" ht="33" outlineLevel="1" x14ac:dyDescent="0.25">
      <c r="A811" s="271">
        <v>11</v>
      </c>
      <c r="B811" s="271" t="s">
        <v>327</v>
      </c>
      <c r="C811" s="103" t="s">
        <v>8</v>
      </c>
      <c r="D811" s="213">
        <v>19888496.98</v>
      </c>
      <c r="E811" s="180" t="s">
        <v>440</v>
      </c>
      <c r="F811" s="180" t="s">
        <v>187</v>
      </c>
      <c r="G811" s="213">
        <v>16573747.48</v>
      </c>
      <c r="H811" s="187">
        <v>43454</v>
      </c>
      <c r="I811" s="187">
        <v>43448</v>
      </c>
      <c r="J811" s="213">
        <v>16557683.039999999</v>
      </c>
    </row>
    <row r="812" spans="1:62" ht="33" outlineLevel="1" x14ac:dyDescent="0.25">
      <c r="A812" s="272"/>
      <c r="B812" s="272"/>
      <c r="C812" s="72" t="s">
        <v>269</v>
      </c>
      <c r="D812" s="60">
        <v>186950.73</v>
      </c>
      <c r="E812" s="216" t="s">
        <v>405</v>
      </c>
      <c r="F812" s="216" t="s">
        <v>229</v>
      </c>
      <c r="G812" s="444">
        <v>186950.73</v>
      </c>
      <c r="H812" s="400">
        <v>43326</v>
      </c>
      <c r="I812" s="16"/>
      <c r="J812" s="60">
        <v>186950.73</v>
      </c>
    </row>
    <row r="813" spans="1:62" ht="33" outlineLevel="1" x14ac:dyDescent="0.25">
      <c r="A813" s="273"/>
      <c r="B813" s="273"/>
      <c r="C813" s="60" t="s">
        <v>671</v>
      </c>
      <c r="D813" s="60">
        <v>59303.729083304301</v>
      </c>
      <c r="E813" s="216"/>
      <c r="F813" s="216"/>
      <c r="G813" s="154"/>
      <c r="H813" s="216"/>
      <c r="I813" s="16"/>
      <c r="J813" s="154"/>
    </row>
    <row r="814" spans="1:62" ht="17.25" outlineLevel="1" thickBot="1" x14ac:dyDescent="0.3">
      <c r="A814" s="255" t="s">
        <v>10</v>
      </c>
      <c r="B814" s="225"/>
      <c r="C814" s="41"/>
      <c r="D814" s="37">
        <f>SUM(D811:D813)</f>
        <v>20134751.439083304</v>
      </c>
      <c r="E814" s="26"/>
      <c r="F814" s="26"/>
      <c r="G814" s="37">
        <f>G811+G812</f>
        <v>16760698.210000001</v>
      </c>
      <c r="H814" s="26"/>
      <c r="I814" s="28"/>
      <c r="J814" s="37">
        <f>J811+J812+J813</f>
        <v>16744633.77</v>
      </c>
    </row>
    <row r="815" spans="1:62" ht="33" outlineLevel="1" x14ac:dyDescent="0.25">
      <c r="A815" s="271">
        <v>12</v>
      </c>
      <c r="B815" s="271" t="s">
        <v>328</v>
      </c>
      <c r="C815" s="89" t="s">
        <v>7</v>
      </c>
      <c r="D815" s="213">
        <v>7279934.2300000004</v>
      </c>
      <c r="E815" s="180" t="s">
        <v>423</v>
      </c>
      <c r="F815" s="180" t="s">
        <v>195</v>
      </c>
      <c r="G815" s="213">
        <v>6066611.8600000003</v>
      </c>
      <c r="H815" s="187">
        <v>43424</v>
      </c>
      <c r="I815" s="187">
        <v>43424</v>
      </c>
      <c r="J815" s="213">
        <v>6245368.2999999998</v>
      </c>
    </row>
    <row r="816" spans="1:62" ht="33" outlineLevel="1" x14ac:dyDescent="0.25">
      <c r="A816" s="272"/>
      <c r="B816" s="272"/>
      <c r="C816" s="72" t="s">
        <v>269</v>
      </c>
      <c r="D816" s="60">
        <v>246151.21</v>
      </c>
      <c r="E816" s="216" t="s">
        <v>405</v>
      </c>
      <c r="F816" s="216" t="s">
        <v>229</v>
      </c>
      <c r="G816" s="60">
        <v>246151.21</v>
      </c>
      <c r="H816" s="400">
        <v>43326</v>
      </c>
      <c r="I816" s="16"/>
      <c r="J816" s="60">
        <v>246151.21</v>
      </c>
    </row>
    <row r="817" spans="1:10" ht="33" outlineLevel="1" x14ac:dyDescent="0.25">
      <c r="A817" s="273"/>
      <c r="B817" s="273"/>
      <c r="C817" s="60" t="s">
        <v>671</v>
      </c>
      <c r="D817" s="60">
        <v>25504.133489694799</v>
      </c>
      <c r="E817" s="216"/>
      <c r="F817" s="216"/>
      <c r="G817" s="154"/>
      <c r="H817" s="216"/>
      <c r="I817" s="16"/>
      <c r="J817" s="154"/>
    </row>
    <row r="818" spans="1:10" ht="17.25" outlineLevel="1" thickBot="1" x14ac:dyDescent="0.3">
      <c r="A818" s="255" t="s">
        <v>10</v>
      </c>
      <c r="B818" s="225"/>
      <c r="C818" s="41"/>
      <c r="D818" s="37">
        <f>SUM(D815:D817)</f>
        <v>7551589.5734896949</v>
      </c>
      <c r="E818" s="26"/>
      <c r="F818" s="26"/>
      <c r="G818" s="37">
        <f>G815+G816</f>
        <v>6312763.0700000003</v>
      </c>
      <c r="H818" s="26"/>
      <c r="I818" s="28"/>
      <c r="J818" s="37">
        <f>J815+J816+J817</f>
        <v>6491519.5099999998</v>
      </c>
    </row>
    <row r="819" spans="1:10" ht="33" outlineLevel="1" x14ac:dyDescent="0.25">
      <c r="A819" s="271">
        <v>13</v>
      </c>
      <c r="B819" s="271" t="s">
        <v>329</v>
      </c>
      <c r="C819" s="89" t="s">
        <v>7</v>
      </c>
      <c r="D819" s="213">
        <v>4864413.12</v>
      </c>
      <c r="E819" s="180" t="s">
        <v>422</v>
      </c>
      <c r="F819" s="180" t="s">
        <v>195</v>
      </c>
      <c r="G819" s="213">
        <v>4053677.6</v>
      </c>
      <c r="H819" s="187">
        <v>43454</v>
      </c>
      <c r="I819" s="187">
        <v>43424</v>
      </c>
      <c r="J819" s="213">
        <v>4284578.82</v>
      </c>
    </row>
    <row r="820" spans="1:10" ht="33" outlineLevel="1" x14ac:dyDescent="0.25">
      <c r="A820" s="272"/>
      <c r="B820" s="272"/>
      <c r="C820" s="72" t="s">
        <v>269</v>
      </c>
      <c r="D820" s="60">
        <v>220523.03</v>
      </c>
      <c r="E820" s="216" t="s">
        <v>405</v>
      </c>
      <c r="F820" s="216" t="s">
        <v>229</v>
      </c>
      <c r="G820" s="60">
        <v>220523.03</v>
      </c>
      <c r="H820" s="400">
        <v>43326</v>
      </c>
      <c r="I820" s="16"/>
      <c r="J820" s="60">
        <v>220523.03</v>
      </c>
    </row>
    <row r="821" spans="1:10" ht="33" outlineLevel="1" x14ac:dyDescent="0.25">
      <c r="A821" s="273"/>
      <c r="B821" s="273"/>
      <c r="C821" s="60" t="s">
        <v>671</v>
      </c>
      <c r="D821" s="60">
        <v>19503.160903884302</v>
      </c>
      <c r="E821" s="216"/>
      <c r="F821" s="216"/>
      <c r="G821" s="154"/>
      <c r="H821" s="216"/>
      <c r="I821" s="16"/>
      <c r="J821" s="154"/>
    </row>
    <row r="822" spans="1:10" ht="17.25" outlineLevel="1" thickBot="1" x14ac:dyDescent="0.3">
      <c r="A822" s="255" t="s">
        <v>10</v>
      </c>
      <c r="B822" s="225"/>
      <c r="C822" s="41"/>
      <c r="D822" s="37">
        <f>SUM(D819:D821)</f>
        <v>5104439.3109038845</v>
      </c>
      <c r="E822" s="26"/>
      <c r="F822" s="26"/>
      <c r="G822" s="37">
        <f>G819+G820</f>
        <v>4274200.63</v>
      </c>
      <c r="H822" s="26"/>
      <c r="I822" s="28"/>
      <c r="J822" s="37">
        <f>J819+J820+J821</f>
        <v>4505101.8500000006</v>
      </c>
    </row>
    <row r="823" spans="1:10" ht="33" outlineLevel="1" x14ac:dyDescent="0.25">
      <c r="A823" s="271">
        <v>14</v>
      </c>
      <c r="B823" s="271" t="s">
        <v>330</v>
      </c>
      <c r="C823" s="89" t="s">
        <v>7</v>
      </c>
      <c r="D823" s="213">
        <v>3958148.39</v>
      </c>
      <c r="E823" s="180" t="s">
        <v>423</v>
      </c>
      <c r="F823" s="180" t="s">
        <v>195</v>
      </c>
      <c r="G823" s="213">
        <v>3298456.99</v>
      </c>
      <c r="H823" s="187">
        <v>43424</v>
      </c>
      <c r="I823" s="187">
        <v>43424</v>
      </c>
      <c r="J823" s="213">
        <v>3446630.14</v>
      </c>
    </row>
    <row r="824" spans="1:10" ht="33" outlineLevel="1" x14ac:dyDescent="0.25">
      <c r="A824" s="272"/>
      <c r="B824" s="272"/>
      <c r="C824" s="72" t="s">
        <v>269</v>
      </c>
      <c r="D824" s="60">
        <v>216993.61</v>
      </c>
      <c r="E824" s="216" t="s">
        <v>405</v>
      </c>
      <c r="F824" s="216" t="s">
        <v>229</v>
      </c>
      <c r="G824" s="60">
        <v>216993.61</v>
      </c>
      <c r="H824" s="400">
        <v>43326</v>
      </c>
      <c r="I824" s="16"/>
      <c r="J824" s="60">
        <v>216993.61</v>
      </c>
    </row>
    <row r="825" spans="1:10" ht="33" outlineLevel="1" x14ac:dyDescent="0.25">
      <c r="A825" s="273"/>
      <c r="B825" s="273"/>
      <c r="C825" s="60" t="s">
        <v>671</v>
      </c>
      <c r="D825" s="60">
        <v>19503.160903884302</v>
      </c>
      <c r="E825" s="216"/>
      <c r="F825" s="216"/>
      <c r="G825" s="154"/>
      <c r="H825" s="216"/>
      <c r="I825" s="16"/>
      <c r="J825" s="154"/>
    </row>
    <row r="826" spans="1:10" ht="17.25" outlineLevel="1" thickBot="1" x14ac:dyDescent="0.3">
      <c r="A826" s="255" t="s">
        <v>10</v>
      </c>
      <c r="B826" s="225"/>
      <c r="C826" s="41"/>
      <c r="D826" s="37">
        <f>SUM(D823:D825)</f>
        <v>4194645.1609038841</v>
      </c>
      <c r="E826" s="26"/>
      <c r="F826" s="26"/>
      <c r="G826" s="37">
        <f>G823+G824</f>
        <v>3515450.6</v>
      </c>
      <c r="H826" s="26"/>
      <c r="I826" s="28"/>
      <c r="J826" s="37">
        <f>J823+J824+J825</f>
        <v>3663623.75</v>
      </c>
    </row>
    <row r="827" spans="1:10" ht="33" outlineLevel="1" x14ac:dyDescent="0.25">
      <c r="A827" s="271">
        <v>15</v>
      </c>
      <c r="B827" s="271" t="s">
        <v>331</v>
      </c>
      <c r="C827" s="89" t="s">
        <v>7</v>
      </c>
      <c r="D827" s="213">
        <v>5074172.6900000004</v>
      </c>
      <c r="E827" s="180" t="s">
        <v>423</v>
      </c>
      <c r="F827" s="180" t="s">
        <v>195</v>
      </c>
      <c r="G827" s="213">
        <v>4228477.24</v>
      </c>
      <c r="H827" s="187">
        <v>43424</v>
      </c>
      <c r="I827" s="187">
        <v>43424</v>
      </c>
      <c r="J827" s="213">
        <v>4490513.5999999996</v>
      </c>
    </row>
    <row r="828" spans="1:10" ht="33" outlineLevel="1" x14ac:dyDescent="0.25">
      <c r="A828" s="272"/>
      <c r="B828" s="272"/>
      <c r="C828" s="72" t="s">
        <v>269</v>
      </c>
      <c r="D828" s="60">
        <v>254974.75</v>
      </c>
      <c r="E828" s="216" t="s">
        <v>405</v>
      </c>
      <c r="F828" s="216" t="s">
        <v>229</v>
      </c>
      <c r="G828" s="60">
        <v>254974.75</v>
      </c>
      <c r="H828" s="400">
        <v>43326</v>
      </c>
      <c r="I828" s="16"/>
      <c r="J828" s="60">
        <v>254974.75</v>
      </c>
    </row>
    <row r="829" spans="1:10" ht="33" outlineLevel="1" x14ac:dyDescent="0.25">
      <c r="A829" s="273"/>
      <c r="B829" s="273"/>
      <c r="C829" s="60" t="s">
        <v>671</v>
      </c>
      <c r="D829" s="60">
        <v>19503.160903884302</v>
      </c>
      <c r="E829" s="216"/>
      <c r="F829" s="216"/>
      <c r="G829" s="154"/>
      <c r="H829" s="216"/>
      <c r="I829" s="16"/>
      <c r="J829" s="154"/>
    </row>
    <row r="830" spans="1:10" ht="17.25" outlineLevel="1" thickBot="1" x14ac:dyDescent="0.3">
      <c r="A830" s="255" t="s">
        <v>10</v>
      </c>
      <c r="B830" s="225"/>
      <c r="C830" s="72"/>
      <c r="D830" s="154">
        <f>SUM(D827:D829)</f>
        <v>5348650.6009038845</v>
      </c>
      <c r="E830" s="216"/>
      <c r="F830" s="216"/>
      <c r="G830" s="154">
        <f>G827+G828</f>
        <v>4483451.99</v>
      </c>
      <c r="H830" s="216"/>
      <c r="I830" s="16"/>
      <c r="J830" s="154">
        <f>J827+J828+J829</f>
        <v>4745488.3499999996</v>
      </c>
    </row>
    <row r="831" spans="1:10" ht="47.25" customHeight="1" outlineLevel="1" x14ac:dyDescent="0.25">
      <c r="A831" s="170">
        <v>16</v>
      </c>
      <c r="B831" s="170" t="s">
        <v>332</v>
      </c>
      <c r="C831" s="72" t="s">
        <v>269</v>
      </c>
      <c r="D831" s="60">
        <v>216918.33</v>
      </c>
      <c r="E831" s="216" t="s">
        <v>436</v>
      </c>
      <c r="F831" s="216" t="s">
        <v>229</v>
      </c>
      <c r="G831" s="60">
        <v>216918.33</v>
      </c>
      <c r="H831" s="40">
        <v>43372</v>
      </c>
      <c r="I831" s="40">
        <v>43384</v>
      </c>
      <c r="J831" s="60">
        <v>216918.33</v>
      </c>
    </row>
    <row r="832" spans="1:10" ht="17.25" outlineLevel="1" thickBot="1" x14ac:dyDescent="0.3">
      <c r="A832" s="255" t="s">
        <v>10</v>
      </c>
      <c r="B832" s="225"/>
      <c r="C832" s="41"/>
      <c r="D832" s="37">
        <f>SUM(D831:D831)</f>
        <v>216918.33</v>
      </c>
      <c r="E832" s="26"/>
      <c r="F832" s="26"/>
      <c r="G832" s="37">
        <f>G831</f>
        <v>216918.33</v>
      </c>
      <c r="H832" s="26"/>
      <c r="I832" s="28"/>
      <c r="J832" s="37">
        <f t="shared" ref="J832" si="12">J831</f>
        <v>216918.33</v>
      </c>
    </row>
    <row r="833" spans="1:62" ht="45.75" customHeight="1" outlineLevel="1" x14ac:dyDescent="0.25">
      <c r="A833" s="170">
        <v>17</v>
      </c>
      <c r="B833" s="170" t="s">
        <v>333</v>
      </c>
      <c r="C833" s="72" t="s">
        <v>269</v>
      </c>
      <c r="D833" s="60">
        <v>177243.14</v>
      </c>
      <c r="E833" s="216" t="s">
        <v>436</v>
      </c>
      <c r="F833" s="216" t="s">
        <v>229</v>
      </c>
      <c r="G833" s="60">
        <v>177243.14</v>
      </c>
      <c r="H833" s="40">
        <v>43372</v>
      </c>
      <c r="I833" s="40">
        <v>43384</v>
      </c>
      <c r="J833" s="60">
        <v>177243.14</v>
      </c>
    </row>
    <row r="834" spans="1:62" ht="17.25" outlineLevel="1" thickBot="1" x14ac:dyDescent="0.3">
      <c r="A834" s="255" t="s">
        <v>10</v>
      </c>
      <c r="B834" s="225"/>
      <c r="C834" s="41"/>
      <c r="D834" s="37">
        <f>SUM(D833:D833)</f>
        <v>177243.14</v>
      </c>
      <c r="E834" s="26"/>
      <c r="F834" s="26"/>
      <c r="G834" s="37">
        <f>G833</f>
        <v>177243.14</v>
      </c>
      <c r="H834" s="26"/>
      <c r="I834" s="28"/>
      <c r="J834" s="37">
        <f t="shared" ref="J834" si="13">J833</f>
        <v>177243.14</v>
      </c>
    </row>
    <row r="835" spans="1:62" ht="33" outlineLevel="1" x14ac:dyDescent="0.25">
      <c r="A835" s="271">
        <v>18</v>
      </c>
      <c r="B835" s="271" t="s">
        <v>334</v>
      </c>
      <c r="C835" s="89" t="s">
        <v>7</v>
      </c>
      <c r="D835" s="213">
        <v>5204898.3600000003</v>
      </c>
      <c r="E835" s="180" t="s">
        <v>423</v>
      </c>
      <c r="F835" s="180" t="s">
        <v>195</v>
      </c>
      <c r="G835" s="213">
        <v>4337415.3</v>
      </c>
      <c r="H835" s="187">
        <v>43424</v>
      </c>
      <c r="I835" s="187">
        <v>43424</v>
      </c>
      <c r="J835" s="213">
        <v>4613405.88</v>
      </c>
    </row>
    <row r="836" spans="1:62" ht="33" outlineLevel="1" x14ac:dyDescent="0.25">
      <c r="A836" s="272"/>
      <c r="B836" s="272"/>
      <c r="C836" s="72" t="s">
        <v>269</v>
      </c>
      <c r="D836" s="60">
        <v>170199.26</v>
      </c>
      <c r="E836" s="216" t="s">
        <v>405</v>
      </c>
      <c r="F836" s="216" t="s">
        <v>229</v>
      </c>
      <c r="G836" s="60">
        <v>170199.26</v>
      </c>
      <c r="H836" s="400">
        <v>43326</v>
      </c>
      <c r="I836" s="16"/>
      <c r="J836" s="60">
        <v>170199.26</v>
      </c>
    </row>
    <row r="837" spans="1:62" ht="33" outlineLevel="1" x14ac:dyDescent="0.25">
      <c r="A837" s="273"/>
      <c r="B837" s="273"/>
      <c r="C837" s="60" t="s">
        <v>671</v>
      </c>
      <c r="D837" s="60">
        <v>24204.9514048208</v>
      </c>
      <c r="E837" s="216"/>
      <c r="F837" s="216"/>
      <c r="G837" s="154"/>
      <c r="H837" s="216"/>
      <c r="I837" s="16"/>
      <c r="J837" s="154"/>
      <c r="K837" s="1"/>
      <c r="L837" s="1"/>
      <c r="M837" s="1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</row>
    <row r="838" spans="1:62" ht="17.25" outlineLevel="1" thickBot="1" x14ac:dyDescent="0.3">
      <c r="A838" s="255" t="s">
        <v>10</v>
      </c>
      <c r="B838" s="225"/>
      <c r="C838" s="41"/>
      <c r="D838" s="37">
        <f>SUM(D835:D837)</f>
        <v>5399302.5714048212</v>
      </c>
      <c r="E838" s="26"/>
      <c r="F838" s="26"/>
      <c r="G838" s="37">
        <f>G835+G836</f>
        <v>4507614.5599999996</v>
      </c>
      <c r="H838" s="26"/>
      <c r="I838" s="28"/>
      <c r="J838" s="37">
        <f>J835+J836+J837</f>
        <v>4783605.1399999997</v>
      </c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</row>
    <row r="839" spans="1:62" s="4" customFormat="1" ht="19.5" customHeight="1" outlineLevel="1" x14ac:dyDescent="0.25">
      <c r="A839" s="295" t="s">
        <v>124</v>
      </c>
      <c r="B839" s="296"/>
      <c r="C839" s="298"/>
      <c r="D839" s="189">
        <v>4929016.76759391</v>
      </c>
      <c r="E839" s="217"/>
      <c r="F839" s="182"/>
      <c r="G839" s="66">
        <f>SUM(G840:G847)</f>
        <v>4748480.4799999995</v>
      </c>
      <c r="H839" s="186"/>
      <c r="I839" s="57"/>
      <c r="J839" s="189">
        <f>J840+J842+J843+J844+J845+J846+J847</f>
        <v>4313513.5999999996</v>
      </c>
      <c r="K839" s="6"/>
      <c r="L839" s="6"/>
      <c r="M839" s="6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</row>
    <row r="840" spans="1:62" s="4" customFormat="1" ht="38.25" customHeight="1" outlineLevel="1" x14ac:dyDescent="0.25">
      <c r="A840" s="144">
        <v>1</v>
      </c>
      <c r="B840" s="130" t="s">
        <v>585</v>
      </c>
      <c r="C840" s="130" t="s">
        <v>269</v>
      </c>
      <c r="D840" s="60"/>
      <c r="E840" s="227" t="s">
        <v>584</v>
      </c>
      <c r="F840" s="230" t="s">
        <v>229</v>
      </c>
      <c r="G840" s="60">
        <v>156879.82</v>
      </c>
      <c r="H840" s="233">
        <v>43407</v>
      </c>
      <c r="I840" s="16"/>
      <c r="J840" s="60">
        <v>156879.82</v>
      </c>
      <c r="K840" s="6"/>
      <c r="L840" s="6"/>
      <c r="M840" s="6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</row>
    <row r="841" spans="1:62" s="4" customFormat="1" ht="36.75" customHeight="1" outlineLevel="1" x14ac:dyDescent="0.25">
      <c r="A841" s="144">
        <v>2</v>
      </c>
      <c r="B841" s="130" t="s">
        <v>586</v>
      </c>
      <c r="C841" s="130" t="s">
        <v>269</v>
      </c>
      <c r="D841" s="60"/>
      <c r="E841" s="228"/>
      <c r="F841" s="231"/>
      <c r="G841" s="60">
        <v>434966.88</v>
      </c>
      <c r="H841" s="234"/>
      <c r="I841" s="16"/>
      <c r="J841" s="60">
        <v>434966.88</v>
      </c>
      <c r="K841" s="6"/>
      <c r="L841" s="6"/>
      <c r="M841" s="6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</row>
    <row r="842" spans="1:62" s="4" customFormat="1" ht="37.5" customHeight="1" outlineLevel="1" x14ac:dyDescent="0.25">
      <c r="A842" s="144">
        <v>3</v>
      </c>
      <c r="B842" s="130" t="s">
        <v>587</v>
      </c>
      <c r="C842" s="130" t="s">
        <v>269</v>
      </c>
      <c r="D842" s="60"/>
      <c r="E842" s="228"/>
      <c r="F842" s="231"/>
      <c r="G842" s="60">
        <v>1283377.44</v>
      </c>
      <c r="H842" s="234"/>
      <c r="I842" s="16"/>
      <c r="J842" s="60">
        <v>1283377.44</v>
      </c>
      <c r="K842" s="6"/>
      <c r="L842" s="6"/>
      <c r="M842" s="6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</row>
    <row r="843" spans="1:62" s="4" customFormat="1" ht="36.75" customHeight="1" outlineLevel="1" x14ac:dyDescent="0.25">
      <c r="A843" s="144">
        <v>4</v>
      </c>
      <c r="B843" s="130" t="s">
        <v>588</v>
      </c>
      <c r="C843" s="130" t="s">
        <v>269</v>
      </c>
      <c r="D843" s="60"/>
      <c r="E843" s="228"/>
      <c r="F843" s="231"/>
      <c r="G843" s="60">
        <v>1147269.1599999999</v>
      </c>
      <c r="H843" s="234"/>
      <c r="I843" s="16"/>
      <c r="J843" s="60">
        <v>1147269.1599999999</v>
      </c>
      <c r="K843" s="6"/>
      <c r="L843" s="6"/>
      <c r="M843" s="6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</row>
    <row r="844" spans="1:62" s="4" customFormat="1" ht="35.25" customHeight="1" outlineLevel="1" x14ac:dyDescent="0.25">
      <c r="A844" s="144">
        <v>5</v>
      </c>
      <c r="B844" s="130" t="s">
        <v>589</v>
      </c>
      <c r="C844" s="130" t="s">
        <v>269</v>
      </c>
      <c r="D844" s="60"/>
      <c r="E844" s="228"/>
      <c r="F844" s="231"/>
      <c r="G844" s="60">
        <v>1019732.4</v>
      </c>
      <c r="H844" s="234"/>
      <c r="I844" s="16"/>
      <c r="J844" s="60">
        <v>1019732.4</v>
      </c>
      <c r="K844" s="6"/>
      <c r="L844" s="6"/>
      <c r="M844" s="6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</row>
    <row r="845" spans="1:62" s="4" customFormat="1" ht="33.75" customHeight="1" outlineLevel="1" x14ac:dyDescent="0.25">
      <c r="A845" s="144">
        <v>6</v>
      </c>
      <c r="B845" s="130" t="s">
        <v>590</v>
      </c>
      <c r="C845" s="130" t="s">
        <v>269</v>
      </c>
      <c r="D845" s="60"/>
      <c r="E845" s="228"/>
      <c r="F845" s="231"/>
      <c r="G845" s="60">
        <v>117498.5</v>
      </c>
      <c r="H845" s="234"/>
      <c r="I845" s="16"/>
      <c r="J845" s="60">
        <v>117498.5</v>
      </c>
      <c r="K845" s="6"/>
      <c r="L845" s="6"/>
      <c r="M845" s="6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</row>
    <row r="846" spans="1:62" s="4" customFormat="1" ht="37.5" customHeight="1" outlineLevel="1" x14ac:dyDescent="0.25">
      <c r="A846" s="144">
        <v>7</v>
      </c>
      <c r="B846" s="130" t="s">
        <v>591</v>
      </c>
      <c r="C846" s="130" t="s">
        <v>269</v>
      </c>
      <c r="D846" s="60"/>
      <c r="E846" s="228"/>
      <c r="F846" s="231"/>
      <c r="G846" s="60">
        <v>250937.62</v>
      </c>
      <c r="H846" s="234"/>
      <c r="I846" s="16"/>
      <c r="J846" s="60">
        <v>250937.62</v>
      </c>
      <c r="K846" s="6"/>
      <c r="L846" s="6"/>
      <c r="M846" s="6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</row>
    <row r="847" spans="1:62" s="4" customFormat="1" ht="33.75" customHeight="1" outlineLevel="1" x14ac:dyDescent="0.25">
      <c r="A847" s="144">
        <v>8</v>
      </c>
      <c r="B847" s="130" t="s">
        <v>592</v>
      </c>
      <c r="C847" s="130" t="s">
        <v>269</v>
      </c>
      <c r="D847" s="60"/>
      <c r="E847" s="239"/>
      <c r="F847" s="240"/>
      <c r="G847" s="60">
        <v>337818.66</v>
      </c>
      <c r="H847" s="241"/>
      <c r="I847" s="16"/>
      <c r="J847" s="60">
        <v>337818.66</v>
      </c>
      <c r="K847" s="6"/>
      <c r="L847" s="6"/>
      <c r="M847" s="6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</row>
    <row r="848" spans="1:62" s="1" customFormat="1" ht="29.25" customHeight="1" outlineLevel="1" x14ac:dyDescent="0.25">
      <c r="A848" s="265" t="s">
        <v>125</v>
      </c>
      <c r="B848" s="266"/>
      <c r="C848" s="267"/>
      <c r="D848" s="154">
        <v>550000</v>
      </c>
      <c r="E848" s="49"/>
      <c r="F848" s="207"/>
      <c r="G848" s="154">
        <f>G849+G850+G851+G852+G853+G854+G855</f>
        <v>120000</v>
      </c>
      <c r="H848" s="40"/>
      <c r="I848" s="16"/>
      <c r="J848" s="154">
        <f>J849+J850+J851+J852+J853+J854+J855</f>
        <v>110000</v>
      </c>
      <c r="K848" s="7"/>
      <c r="L848" s="7"/>
      <c r="M848" s="7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  <c r="BD848" s="38"/>
      <c r="BE848" s="38"/>
      <c r="BF848" s="38"/>
      <c r="BG848" s="38"/>
      <c r="BH848" s="38"/>
      <c r="BI848" s="38"/>
      <c r="BJ848" s="38"/>
    </row>
    <row r="849" spans="1:62" s="1" customFormat="1" ht="29.25" customHeight="1" outlineLevel="1" x14ac:dyDescent="0.25">
      <c r="A849" s="193">
        <v>1</v>
      </c>
      <c r="B849" s="130" t="s">
        <v>585</v>
      </c>
      <c r="C849" s="216" t="s">
        <v>270</v>
      </c>
      <c r="D849" s="154"/>
      <c r="E849" s="49"/>
      <c r="F849" s="207"/>
      <c r="G849" s="60">
        <v>10000</v>
      </c>
      <c r="H849" s="40"/>
      <c r="I849" s="16"/>
      <c r="J849" s="60">
        <v>10000</v>
      </c>
      <c r="K849" s="7"/>
      <c r="L849" s="7"/>
      <c r="M849" s="7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  <c r="BD849" s="38"/>
      <c r="BE849" s="38"/>
      <c r="BF849" s="38"/>
      <c r="BG849" s="38"/>
      <c r="BH849" s="38"/>
      <c r="BI849" s="38"/>
      <c r="BJ849" s="38"/>
    </row>
    <row r="850" spans="1:62" s="1" customFormat="1" ht="29.25" customHeight="1" outlineLevel="1" x14ac:dyDescent="0.25">
      <c r="A850" s="193">
        <v>2</v>
      </c>
      <c r="B850" s="130" t="s">
        <v>586</v>
      </c>
      <c r="C850" s="216" t="s">
        <v>270</v>
      </c>
      <c r="D850" s="154"/>
      <c r="E850" s="49"/>
      <c r="F850" s="207"/>
      <c r="G850" s="60">
        <v>10000</v>
      </c>
      <c r="H850" s="40"/>
      <c r="I850" s="16"/>
      <c r="J850" s="60"/>
      <c r="K850" s="7"/>
      <c r="L850" s="7"/>
      <c r="M850" s="7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  <c r="BD850" s="38"/>
      <c r="BE850" s="38"/>
      <c r="BF850" s="38"/>
      <c r="BG850" s="38"/>
      <c r="BH850" s="38"/>
      <c r="BI850" s="38"/>
      <c r="BJ850" s="38"/>
    </row>
    <row r="851" spans="1:62" s="1" customFormat="1" ht="29.25" customHeight="1" outlineLevel="1" x14ac:dyDescent="0.25">
      <c r="A851" s="193">
        <v>3</v>
      </c>
      <c r="B851" s="130" t="s">
        <v>587</v>
      </c>
      <c r="C851" s="216" t="s">
        <v>270</v>
      </c>
      <c r="D851" s="154"/>
      <c r="E851" s="49"/>
      <c r="F851" s="207"/>
      <c r="G851" s="60">
        <v>20000</v>
      </c>
      <c r="H851" s="40"/>
      <c r="I851" s="16"/>
      <c r="J851" s="60">
        <v>20000</v>
      </c>
      <c r="K851" s="7"/>
      <c r="L851" s="7"/>
      <c r="M851" s="7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  <c r="BD851" s="38"/>
      <c r="BE851" s="38"/>
      <c r="BF851" s="38"/>
      <c r="BG851" s="38"/>
      <c r="BH851" s="38"/>
      <c r="BI851" s="38"/>
      <c r="BJ851" s="38"/>
    </row>
    <row r="852" spans="1:62" s="1" customFormat="1" ht="29.25" customHeight="1" outlineLevel="1" x14ac:dyDescent="0.25">
      <c r="A852" s="193">
        <v>4</v>
      </c>
      <c r="B852" s="130" t="s">
        <v>588</v>
      </c>
      <c r="C852" s="216" t="s">
        <v>270</v>
      </c>
      <c r="D852" s="154"/>
      <c r="E852" s="49"/>
      <c r="F852" s="207"/>
      <c r="G852" s="60">
        <v>20000</v>
      </c>
      <c r="H852" s="40"/>
      <c r="I852" s="16"/>
      <c r="J852" s="60">
        <v>20000</v>
      </c>
      <c r="K852" s="7"/>
      <c r="L852" s="7"/>
      <c r="M852" s="7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  <c r="BD852" s="38"/>
      <c r="BE852" s="38"/>
      <c r="BF852" s="38"/>
      <c r="BG852" s="38"/>
      <c r="BH852" s="38"/>
      <c r="BI852" s="38"/>
      <c r="BJ852" s="38"/>
    </row>
    <row r="853" spans="1:62" s="1" customFormat="1" ht="29.25" customHeight="1" outlineLevel="1" x14ac:dyDescent="0.25">
      <c r="A853" s="193">
        <v>5</v>
      </c>
      <c r="B853" s="130" t="s">
        <v>589</v>
      </c>
      <c r="C853" s="216" t="s">
        <v>270</v>
      </c>
      <c r="D853" s="154"/>
      <c r="E853" s="49"/>
      <c r="F853" s="207"/>
      <c r="G853" s="60">
        <v>20000</v>
      </c>
      <c r="H853" s="40"/>
      <c r="I853" s="16"/>
      <c r="J853" s="60">
        <v>20000</v>
      </c>
      <c r="K853" s="7"/>
      <c r="L853" s="7"/>
      <c r="M853" s="7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  <c r="BD853" s="38"/>
      <c r="BE853" s="38"/>
      <c r="BF853" s="38"/>
      <c r="BG853" s="38"/>
      <c r="BH853" s="38"/>
      <c r="BI853" s="38"/>
      <c r="BJ853" s="38"/>
    </row>
    <row r="854" spans="1:62" s="1" customFormat="1" ht="29.25" customHeight="1" outlineLevel="1" x14ac:dyDescent="0.25">
      <c r="A854" s="193">
        <v>6</v>
      </c>
      <c r="B854" s="130" t="s">
        <v>591</v>
      </c>
      <c r="C854" s="216" t="s">
        <v>270</v>
      </c>
      <c r="D854" s="154"/>
      <c r="E854" s="49"/>
      <c r="F854" s="207"/>
      <c r="G854" s="60">
        <v>20000</v>
      </c>
      <c r="H854" s="40"/>
      <c r="I854" s="16"/>
      <c r="J854" s="60">
        <v>20000</v>
      </c>
      <c r="K854" s="7"/>
      <c r="L854" s="7"/>
      <c r="M854" s="7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  <c r="BD854" s="38"/>
      <c r="BE854" s="38"/>
      <c r="BF854" s="38"/>
      <c r="BG854" s="38"/>
      <c r="BH854" s="38"/>
      <c r="BI854" s="38"/>
      <c r="BJ854" s="38"/>
    </row>
    <row r="855" spans="1:62" s="1" customFormat="1" ht="29.25" customHeight="1" outlineLevel="1" x14ac:dyDescent="0.25">
      <c r="A855" s="193">
        <v>7</v>
      </c>
      <c r="B855" s="130" t="s">
        <v>592</v>
      </c>
      <c r="C855" s="216" t="s">
        <v>270</v>
      </c>
      <c r="D855" s="154"/>
      <c r="E855" s="49"/>
      <c r="F855" s="207"/>
      <c r="G855" s="60">
        <v>20000</v>
      </c>
      <c r="H855" s="40"/>
      <c r="I855" s="16"/>
      <c r="J855" s="60">
        <v>20000</v>
      </c>
      <c r="K855" s="7"/>
      <c r="L855" s="7"/>
      <c r="M855" s="7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  <c r="BD855" s="38"/>
      <c r="BE855" s="38"/>
      <c r="BF855" s="38"/>
      <c r="BG855" s="38"/>
      <c r="BH855" s="38"/>
      <c r="BI855" s="38"/>
      <c r="BJ855" s="38"/>
    </row>
    <row r="856" spans="1:62" ht="17.25" outlineLevel="1" thickBot="1" x14ac:dyDescent="0.3">
      <c r="A856" s="310" t="s">
        <v>11</v>
      </c>
      <c r="B856" s="311"/>
      <c r="C856" s="27"/>
      <c r="D856" s="73">
        <f>D773+D778+D781+D788+D790+D796+D798+D804+D806+D839+D848+D810+D814+D818+D822+D826+D830+D832+D834+D838</f>
        <v>142664008.05667877</v>
      </c>
      <c r="E856" s="73">
        <f>E773+E778+E781+E788+E790+E796+E798+E804+E806+E839+E848</f>
        <v>0</v>
      </c>
      <c r="F856" s="73">
        <f>F773+F778+F781+F788+F790+F796+F798+F804+F806+F839+F848</f>
        <v>0</v>
      </c>
      <c r="G856" s="73">
        <f>G773+G778+G781+G788+G790+G796+G798+G804+G806+G810+G814+G818+G822+G826+G830+G832+G834+G838+G839+G848</f>
        <v>133906381.10999998</v>
      </c>
      <c r="H856" s="73">
        <f>H773+H778+H781+H788+H790+H796+H798+H804+H806+H839+H848</f>
        <v>0</v>
      </c>
      <c r="I856" s="73">
        <f>I773+I778+I781+I788+I790+I796+I798+I804+I806+I839+I848</f>
        <v>0</v>
      </c>
      <c r="J856" s="73">
        <f>J773+J778+J781+J788+J790+J796+J798+J804+J806+J839+J848+J810+J814+J818+J822+J826+J830+J832+J834+J838</f>
        <v>125214614.07999997</v>
      </c>
      <c r="K856" s="8"/>
      <c r="L856" s="8"/>
      <c r="M856" s="8"/>
      <c r="N856" s="445"/>
      <c r="O856" s="445"/>
      <c r="P856" s="445"/>
      <c r="Q856" s="445"/>
      <c r="R856" s="445"/>
      <c r="S856" s="445"/>
      <c r="T856" s="445"/>
      <c r="U856" s="445"/>
      <c r="V856" s="445"/>
      <c r="W856" s="445"/>
      <c r="X856" s="445"/>
      <c r="Y856" s="445"/>
      <c r="Z856" s="445"/>
      <c r="AA856" s="445"/>
      <c r="AB856" s="445"/>
      <c r="AC856" s="445"/>
      <c r="AD856" s="445"/>
      <c r="AE856" s="445"/>
      <c r="AF856" s="445"/>
      <c r="AG856" s="445"/>
      <c r="AH856" s="445"/>
      <c r="AI856" s="445"/>
      <c r="AJ856" s="445"/>
      <c r="AK856" s="445"/>
      <c r="AL856" s="445"/>
      <c r="AM856" s="445"/>
      <c r="AN856" s="445"/>
      <c r="AO856" s="445"/>
      <c r="AP856" s="445"/>
      <c r="AQ856" s="445"/>
      <c r="AR856" s="445"/>
      <c r="AS856" s="445"/>
      <c r="AT856" s="445"/>
      <c r="AU856" s="445"/>
      <c r="AV856" s="445"/>
      <c r="AW856" s="445"/>
      <c r="AX856" s="445"/>
      <c r="AY856" s="445"/>
      <c r="AZ856" s="445"/>
      <c r="BA856" s="445"/>
      <c r="BB856" s="445"/>
      <c r="BC856" s="445"/>
      <c r="BD856" s="445"/>
      <c r="BE856" s="445"/>
      <c r="BF856" s="445"/>
      <c r="BG856" s="445"/>
      <c r="BH856" s="445"/>
      <c r="BI856" s="445"/>
      <c r="BJ856" s="445"/>
    </row>
    <row r="857" spans="1:62" s="38" customFormat="1" ht="30" customHeight="1" thickBot="1" x14ac:dyDescent="0.3">
      <c r="A857" s="446" t="s">
        <v>27</v>
      </c>
      <c r="B857" s="447"/>
      <c r="C857" s="447"/>
      <c r="D857" s="447"/>
      <c r="E857" s="447"/>
      <c r="F857" s="447"/>
      <c r="G857" s="447"/>
      <c r="H857" s="447"/>
      <c r="I857" s="447"/>
      <c r="J857" s="447"/>
      <c r="K857" s="8"/>
      <c r="L857" s="8"/>
      <c r="M857" s="8"/>
      <c r="N857" s="445"/>
      <c r="O857" s="445"/>
      <c r="P857" s="445"/>
      <c r="Q857" s="445"/>
      <c r="R857" s="445"/>
      <c r="S857" s="445"/>
      <c r="T857" s="445"/>
      <c r="U857" s="445"/>
      <c r="V857" s="445"/>
      <c r="W857" s="445"/>
      <c r="X857" s="445"/>
      <c r="Y857" s="445"/>
      <c r="Z857" s="445"/>
      <c r="AA857" s="445"/>
      <c r="AB857" s="445"/>
      <c r="AC857" s="445"/>
      <c r="AD857" s="445"/>
      <c r="AE857" s="445"/>
      <c r="AF857" s="445"/>
      <c r="AG857" s="445"/>
      <c r="AH857" s="445"/>
      <c r="AI857" s="445"/>
      <c r="AJ857" s="445"/>
      <c r="AK857" s="445"/>
      <c r="AL857" s="445"/>
      <c r="AM857" s="445"/>
      <c r="AN857" s="445"/>
      <c r="AO857" s="445"/>
      <c r="AP857" s="445"/>
      <c r="AQ857" s="445"/>
      <c r="AR857" s="445"/>
      <c r="AS857" s="445"/>
      <c r="AT857" s="445"/>
      <c r="AU857" s="445"/>
      <c r="AV857" s="445"/>
      <c r="AW857" s="445"/>
      <c r="AX857" s="445"/>
      <c r="AY857" s="445"/>
      <c r="AZ857" s="445"/>
      <c r="BA857" s="445"/>
      <c r="BB857" s="445"/>
      <c r="BC857" s="445"/>
      <c r="BD857" s="445"/>
      <c r="BE857" s="445"/>
      <c r="BF857" s="445"/>
      <c r="BG857" s="445"/>
      <c r="BH857" s="445"/>
      <c r="BI857" s="445"/>
      <c r="BJ857" s="445"/>
    </row>
    <row r="858" spans="1:62" s="4" customFormat="1" ht="19.5" customHeight="1" outlineLevel="1" x14ac:dyDescent="0.25">
      <c r="A858" s="88"/>
      <c r="B858" s="290" t="s">
        <v>124</v>
      </c>
      <c r="C858" s="291"/>
      <c r="D858" s="188">
        <v>1046864.07684689</v>
      </c>
      <c r="E858" s="222"/>
      <c r="F858" s="181"/>
      <c r="G858" s="79"/>
      <c r="H858" s="185"/>
      <c r="I858" s="128"/>
      <c r="J858" s="188"/>
      <c r="K858" s="9"/>
      <c r="L858" s="9"/>
      <c r="M858" s="9"/>
      <c r="N858" s="448"/>
      <c r="O858" s="448"/>
      <c r="P858" s="448"/>
      <c r="Q858" s="448"/>
      <c r="R858" s="448"/>
      <c r="S858" s="448"/>
      <c r="T858" s="448"/>
      <c r="U858" s="448"/>
      <c r="V858" s="448"/>
      <c r="W858" s="448"/>
      <c r="X858" s="448"/>
      <c r="Y858" s="448"/>
      <c r="Z858" s="448"/>
      <c r="AA858" s="448"/>
      <c r="AB858" s="448"/>
      <c r="AC858" s="448"/>
      <c r="AD858" s="448"/>
      <c r="AE858" s="448"/>
      <c r="AF858" s="448"/>
      <c r="AG858" s="448"/>
      <c r="AH858" s="448"/>
      <c r="AI858" s="448"/>
      <c r="AJ858" s="448"/>
      <c r="AK858" s="448"/>
      <c r="AL858" s="448"/>
      <c r="AM858" s="448"/>
      <c r="AN858" s="448"/>
      <c r="AO858" s="448"/>
      <c r="AP858" s="448"/>
      <c r="AQ858" s="448"/>
      <c r="AR858" s="448"/>
      <c r="AS858" s="448"/>
      <c r="AT858" s="448"/>
      <c r="AU858" s="448"/>
      <c r="AV858" s="448"/>
      <c r="AW858" s="448"/>
      <c r="AX858" s="448"/>
      <c r="AY858" s="448"/>
      <c r="AZ858" s="448"/>
      <c r="BA858" s="448"/>
      <c r="BB858" s="448"/>
      <c r="BC858" s="448"/>
      <c r="BD858" s="448"/>
      <c r="BE858" s="448"/>
      <c r="BF858" s="448"/>
      <c r="BG858" s="448"/>
      <c r="BH858" s="448"/>
      <c r="BI858" s="448"/>
      <c r="BJ858" s="448"/>
    </row>
    <row r="859" spans="1:62" s="1" customFormat="1" ht="19.5" customHeight="1" outlineLevel="1" x14ac:dyDescent="0.25">
      <c r="A859" s="308" t="s">
        <v>125</v>
      </c>
      <c r="B859" s="308"/>
      <c r="C859" s="309"/>
      <c r="D859" s="25">
        <v>150000</v>
      </c>
      <c r="E859" s="95"/>
      <c r="F859" s="80"/>
      <c r="G859" s="25"/>
      <c r="H859" s="96"/>
      <c r="I859" s="97"/>
      <c r="J859" s="25"/>
      <c r="K859" s="8"/>
      <c r="L859" s="8"/>
      <c r="M859" s="8"/>
      <c r="N859" s="445"/>
      <c r="O859" s="445"/>
      <c r="P859" s="445"/>
      <c r="Q859" s="445"/>
      <c r="R859" s="445"/>
      <c r="S859" s="445"/>
      <c r="T859" s="445"/>
      <c r="U859" s="445"/>
      <c r="V859" s="445"/>
      <c r="W859" s="445"/>
      <c r="X859" s="445"/>
      <c r="Y859" s="445"/>
      <c r="Z859" s="445"/>
      <c r="AA859" s="445"/>
      <c r="AB859" s="445"/>
      <c r="AC859" s="445"/>
      <c r="AD859" s="445"/>
      <c r="AE859" s="445"/>
      <c r="AF859" s="445"/>
      <c r="AG859" s="445"/>
      <c r="AH859" s="445"/>
      <c r="AI859" s="445"/>
      <c r="AJ859" s="445"/>
      <c r="AK859" s="445"/>
      <c r="AL859" s="445"/>
      <c r="AM859" s="445"/>
      <c r="AN859" s="445"/>
      <c r="AO859" s="445"/>
      <c r="AP859" s="445"/>
      <c r="AQ859" s="445"/>
      <c r="AR859" s="445"/>
      <c r="AS859" s="445"/>
      <c r="AT859" s="445"/>
      <c r="AU859" s="445"/>
      <c r="AV859" s="445"/>
      <c r="AW859" s="445"/>
      <c r="AX859" s="445"/>
      <c r="AY859" s="445"/>
      <c r="AZ859" s="445"/>
      <c r="BA859" s="445"/>
      <c r="BB859" s="445"/>
      <c r="BC859" s="445"/>
      <c r="BD859" s="445"/>
      <c r="BE859" s="445"/>
      <c r="BF859" s="445"/>
      <c r="BG859" s="445"/>
      <c r="BH859" s="445"/>
      <c r="BI859" s="445"/>
      <c r="BJ859" s="445"/>
    </row>
    <row r="860" spans="1:62" s="448" customFormat="1" ht="17.25" outlineLevel="1" thickBot="1" x14ac:dyDescent="0.3">
      <c r="A860" s="310" t="s">
        <v>11</v>
      </c>
      <c r="B860" s="311"/>
      <c r="C860" s="449"/>
      <c r="D860" s="163">
        <f>D858+D859</f>
        <v>1196864.0768468902</v>
      </c>
      <c r="E860" s="163">
        <f t="shared" ref="E860:J860" si="14">E858+E859</f>
        <v>0</v>
      </c>
      <c r="F860" s="163">
        <f t="shared" si="14"/>
        <v>0</v>
      </c>
      <c r="G860" s="163">
        <f t="shared" si="14"/>
        <v>0</v>
      </c>
      <c r="H860" s="163">
        <f t="shared" si="14"/>
        <v>0</v>
      </c>
      <c r="I860" s="163">
        <f t="shared" si="14"/>
        <v>0</v>
      </c>
      <c r="J860" s="163">
        <f t="shared" si="14"/>
        <v>0</v>
      </c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</row>
    <row r="861" spans="1:62" s="445" customFormat="1" ht="25.5" customHeight="1" thickBot="1" x14ac:dyDescent="0.3">
      <c r="A861" s="420" t="s">
        <v>33</v>
      </c>
      <c r="B861" s="421"/>
      <c r="C861" s="421"/>
      <c r="D861" s="421"/>
      <c r="E861" s="421"/>
      <c r="F861" s="421"/>
      <c r="G861" s="421"/>
      <c r="H861" s="421"/>
      <c r="I861" s="421"/>
      <c r="J861" s="421"/>
      <c r="K861" s="1"/>
      <c r="L861" s="1"/>
      <c r="M861" s="1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</row>
    <row r="862" spans="1:62" s="3" customFormat="1" ht="63" customHeight="1" x14ac:dyDescent="0.25">
      <c r="A862" s="176">
        <v>1</v>
      </c>
      <c r="B862" s="205" t="s">
        <v>145</v>
      </c>
      <c r="C862" s="103" t="s">
        <v>7</v>
      </c>
      <c r="D862" s="213">
        <v>3875242.72</v>
      </c>
      <c r="E862" s="222" t="s">
        <v>268</v>
      </c>
      <c r="F862" s="181" t="s">
        <v>195</v>
      </c>
      <c r="G862" s="211">
        <v>3840389.36</v>
      </c>
      <c r="H862" s="185">
        <v>43330</v>
      </c>
      <c r="I862" s="187">
        <v>43336</v>
      </c>
      <c r="J862" s="183">
        <v>3875242.72</v>
      </c>
      <c r="K862" s="2"/>
      <c r="L862" s="2"/>
      <c r="M862" s="2"/>
    </row>
    <row r="863" spans="1:62" s="4" customFormat="1" ht="17.25" outlineLevel="1" thickBot="1" x14ac:dyDescent="0.3">
      <c r="A863" s="255" t="s">
        <v>10</v>
      </c>
      <c r="B863" s="225"/>
      <c r="C863" s="41"/>
      <c r="D863" s="37">
        <f>SUM(D862:D862)</f>
        <v>3875242.72</v>
      </c>
      <c r="E863" s="34"/>
      <c r="F863" s="33"/>
      <c r="G863" s="18">
        <f>SUM(G862:G862)</f>
        <v>3840389.36</v>
      </c>
      <c r="H863" s="39"/>
      <c r="I863" s="28"/>
      <c r="J863" s="37">
        <f>SUM(J862:J862)</f>
        <v>3875242.72</v>
      </c>
      <c r="K863" s="1"/>
      <c r="L863" s="1"/>
      <c r="M863" s="1"/>
    </row>
    <row r="864" spans="1:62" s="3" customFormat="1" ht="46.5" customHeight="1" x14ac:dyDescent="0.25">
      <c r="A864" s="415">
        <v>2</v>
      </c>
      <c r="B864" s="416" t="s">
        <v>146</v>
      </c>
      <c r="C864" s="103" t="s">
        <v>7</v>
      </c>
      <c r="D864" s="58">
        <v>10373421.300000001</v>
      </c>
      <c r="E864" s="222" t="s">
        <v>268</v>
      </c>
      <c r="F864" s="181" t="s">
        <v>195</v>
      </c>
      <c r="G864" s="211">
        <v>9457923.7100000009</v>
      </c>
      <c r="H864" s="185">
        <v>43330</v>
      </c>
      <c r="I864" s="62">
        <v>43343</v>
      </c>
      <c r="J864" s="59">
        <v>10373421.300000001</v>
      </c>
      <c r="K864" s="2"/>
      <c r="L864" s="2"/>
      <c r="M864" s="2"/>
    </row>
    <row r="865" spans="1:62" s="4" customFormat="1" ht="17.25" customHeight="1" outlineLevel="1" thickBot="1" x14ac:dyDescent="0.3">
      <c r="A865" s="256" t="s">
        <v>10</v>
      </c>
      <c r="B865" s="257"/>
      <c r="C865" s="41"/>
      <c r="D865" s="37">
        <f>SUM(D864:D864)</f>
        <v>10373421.300000001</v>
      </c>
      <c r="E865" s="214"/>
      <c r="F865" s="209"/>
      <c r="G865" s="18">
        <f>SUM(G864:G864)</f>
        <v>9457923.7100000009</v>
      </c>
      <c r="H865" s="210"/>
      <c r="I865" s="106"/>
      <c r="J865" s="37">
        <f>SUM(J864:J864)</f>
        <v>10373421.300000001</v>
      </c>
      <c r="K865" s="1"/>
      <c r="L865" s="1"/>
      <c r="M865" s="1"/>
    </row>
    <row r="866" spans="1:62" s="3" customFormat="1" ht="54" customHeight="1" x14ac:dyDescent="0.25">
      <c r="A866" s="175">
        <v>3</v>
      </c>
      <c r="B866" s="204" t="s">
        <v>147</v>
      </c>
      <c r="C866" s="103" t="s">
        <v>7</v>
      </c>
      <c r="D866" s="58">
        <v>3662454.5</v>
      </c>
      <c r="E866" s="222" t="s">
        <v>268</v>
      </c>
      <c r="F866" s="181" t="s">
        <v>195</v>
      </c>
      <c r="G866" s="211">
        <v>3519422.49</v>
      </c>
      <c r="H866" s="185">
        <v>43315</v>
      </c>
      <c r="I866" s="62">
        <v>43332</v>
      </c>
      <c r="J866" s="59">
        <v>3662454.5</v>
      </c>
      <c r="K866" s="2"/>
      <c r="L866" s="2"/>
      <c r="M866" s="2"/>
    </row>
    <row r="867" spans="1:62" s="4" customFormat="1" ht="17.25" outlineLevel="1" thickBot="1" x14ac:dyDescent="0.3">
      <c r="A867" s="255" t="s">
        <v>10</v>
      </c>
      <c r="B867" s="225"/>
      <c r="C867" s="41"/>
      <c r="D867" s="37">
        <f>SUM(D866:D866)</f>
        <v>3662454.5</v>
      </c>
      <c r="E867" s="34"/>
      <c r="F867" s="33"/>
      <c r="G867" s="18">
        <f>SUM(G866)</f>
        <v>3519422.49</v>
      </c>
      <c r="H867" s="39"/>
      <c r="I867" s="28"/>
      <c r="J867" s="37">
        <f>SUM(J866:J866)</f>
        <v>3662454.5</v>
      </c>
      <c r="K867" s="1"/>
      <c r="L867" s="1"/>
      <c r="M867" s="1"/>
    </row>
    <row r="868" spans="1:62" s="3" customFormat="1" ht="34.5" customHeight="1" x14ac:dyDescent="0.25">
      <c r="A868" s="292">
        <v>4</v>
      </c>
      <c r="B868" s="279" t="s">
        <v>148</v>
      </c>
      <c r="C868" s="89" t="s">
        <v>3</v>
      </c>
      <c r="D868" s="58">
        <v>257500.78</v>
      </c>
      <c r="E868" s="236" t="s">
        <v>268</v>
      </c>
      <c r="F868" s="237" t="s">
        <v>195</v>
      </c>
      <c r="G868" s="58">
        <v>366623.4</v>
      </c>
      <c r="H868" s="62">
        <v>43315</v>
      </c>
      <c r="I868" s="62">
        <v>43332</v>
      </c>
      <c r="J868" s="59">
        <v>257500.78</v>
      </c>
      <c r="K868" s="1"/>
      <c r="L868" s="1"/>
      <c r="M868" s="1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</row>
    <row r="869" spans="1:62" s="4" customFormat="1" ht="33" customHeight="1" outlineLevel="1" x14ac:dyDescent="0.25">
      <c r="A869" s="293"/>
      <c r="B869" s="280"/>
      <c r="C869" s="72" t="s">
        <v>4</v>
      </c>
      <c r="D869" s="60">
        <v>117270.76</v>
      </c>
      <c r="E869" s="239"/>
      <c r="F869" s="240"/>
      <c r="G869" s="60">
        <v>315577.56</v>
      </c>
      <c r="H869" s="40">
        <v>43315</v>
      </c>
      <c r="I869" s="40">
        <v>43332</v>
      </c>
      <c r="J869" s="207">
        <v>117270.76</v>
      </c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</row>
    <row r="870" spans="1:62" s="4" customFormat="1" ht="17.25" outlineLevel="1" thickBot="1" x14ac:dyDescent="0.3">
      <c r="A870" s="255" t="s">
        <v>10</v>
      </c>
      <c r="B870" s="225"/>
      <c r="C870" s="41"/>
      <c r="D870" s="37">
        <f>SUM(D868:D869)</f>
        <v>374771.54</v>
      </c>
      <c r="E870" s="34"/>
      <c r="F870" s="33"/>
      <c r="G870" s="18">
        <f>SUM(G868:G869)</f>
        <v>682200.96</v>
      </c>
      <c r="H870" s="39"/>
      <c r="I870" s="28"/>
      <c r="J870" s="37">
        <f>SUM(J868:J869)</f>
        <v>374771.54</v>
      </c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</row>
    <row r="871" spans="1:62" s="3" customFormat="1" ht="31.5" customHeight="1" x14ac:dyDescent="0.25">
      <c r="A871" s="292">
        <v>5</v>
      </c>
      <c r="B871" s="279" t="s">
        <v>149</v>
      </c>
      <c r="C871" s="101" t="s">
        <v>3</v>
      </c>
      <c r="D871" s="58">
        <v>253043.58</v>
      </c>
      <c r="E871" s="236" t="s">
        <v>246</v>
      </c>
      <c r="F871" s="237" t="s">
        <v>201</v>
      </c>
      <c r="G871" s="338">
        <v>362006.83</v>
      </c>
      <c r="H871" s="62">
        <v>43275</v>
      </c>
      <c r="I871" s="62">
        <v>43328</v>
      </c>
      <c r="J871" s="59">
        <v>253043.58</v>
      </c>
      <c r="K871" s="1"/>
      <c r="L871" s="1"/>
      <c r="M871" s="1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</row>
    <row r="872" spans="1:62" s="3" customFormat="1" ht="31.5" customHeight="1" x14ac:dyDescent="0.25">
      <c r="A872" s="294"/>
      <c r="B872" s="281"/>
      <c r="C872" s="72" t="s">
        <v>4</v>
      </c>
      <c r="D872" s="212">
        <v>115765.64</v>
      </c>
      <c r="E872" s="239"/>
      <c r="F872" s="240"/>
      <c r="G872" s="343">
        <v>362993.17</v>
      </c>
      <c r="H872" s="186">
        <v>43275</v>
      </c>
      <c r="I872" s="186">
        <v>43328</v>
      </c>
      <c r="J872" s="182">
        <v>115765.64</v>
      </c>
      <c r="K872" s="2"/>
      <c r="L872" s="2"/>
      <c r="M872" s="2"/>
    </row>
    <row r="873" spans="1:62" s="4" customFormat="1" ht="17.25" outlineLevel="1" thickBot="1" x14ac:dyDescent="0.3">
      <c r="A873" s="255" t="s">
        <v>10</v>
      </c>
      <c r="B873" s="225"/>
      <c r="C873" s="41"/>
      <c r="D873" s="37">
        <f>SUM(D871:D872)</f>
        <v>368809.22</v>
      </c>
      <c r="E873" s="34"/>
      <c r="F873" s="33"/>
      <c r="G873" s="18">
        <f>SUM(G871:G872)</f>
        <v>725000</v>
      </c>
      <c r="H873" s="39"/>
      <c r="I873" s="28"/>
      <c r="J873" s="37">
        <f>SUM(J871:J872)</f>
        <v>368809.22</v>
      </c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</row>
    <row r="874" spans="1:62" s="3" customFormat="1" ht="43.5" customHeight="1" x14ac:dyDescent="0.25">
      <c r="A874" s="292">
        <v>6</v>
      </c>
      <c r="B874" s="279" t="s">
        <v>150</v>
      </c>
      <c r="C874" s="89" t="s">
        <v>3</v>
      </c>
      <c r="D874" s="58">
        <v>248988.31</v>
      </c>
      <c r="E874" s="236" t="s">
        <v>246</v>
      </c>
      <c r="F874" s="237" t="s">
        <v>201</v>
      </c>
      <c r="G874" s="338">
        <v>362006.83</v>
      </c>
      <c r="H874" s="62">
        <v>43275</v>
      </c>
      <c r="I874" s="62">
        <v>43328</v>
      </c>
      <c r="J874" s="59">
        <v>248988.31</v>
      </c>
      <c r="K874" s="1"/>
      <c r="L874" s="1"/>
      <c r="M874" s="1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</row>
    <row r="875" spans="1:62" s="3" customFormat="1" ht="43.5" customHeight="1" x14ac:dyDescent="0.25">
      <c r="A875" s="294"/>
      <c r="B875" s="281"/>
      <c r="C875" s="102" t="s">
        <v>4</v>
      </c>
      <c r="D875" s="212">
        <v>100993.83</v>
      </c>
      <c r="E875" s="239"/>
      <c r="F875" s="240"/>
      <c r="G875" s="343">
        <v>362993.17</v>
      </c>
      <c r="H875" s="186">
        <v>43275</v>
      </c>
      <c r="I875" s="186">
        <v>43328</v>
      </c>
      <c r="J875" s="182">
        <v>100993.83</v>
      </c>
      <c r="K875" s="2"/>
      <c r="L875" s="2"/>
      <c r="M875" s="2"/>
    </row>
    <row r="876" spans="1:62" s="4" customFormat="1" ht="17.25" outlineLevel="1" thickBot="1" x14ac:dyDescent="0.3">
      <c r="A876" s="255" t="s">
        <v>10</v>
      </c>
      <c r="B876" s="225"/>
      <c r="C876" s="41"/>
      <c r="D876" s="37">
        <f>SUM(D874:D875)</f>
        <v>349982.14</v>
      </c>
      <c r="E876" s="34"/>
      <c r="F876" s="33"/>
      <c r="G876" s="18">
        <f>SUM(G874:G875)</f>
        <v>725000</v>
      </c>
      <c r="H876" s="39"/>
      <c r="I876" s="28"/>
      <c r="J876" s="37">
        <f>SUM(J874:J875)</f>
        <v>349982.14</v>
      </c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</row>
    <row r="877" spans="1:62" s="3" customFormat="1" ht="38.25" customHeight="1" x14ac:dyDescent="0.25">
      <c r="A877" s="292">
        <v>7</v>
      </c>
      <c r="B877" s="324" t="s">
        <v>151</v>
      </c>
      <c r="C877" s="103" t="s">
        <v>5</v>
      </c>
      <c r="D877" s="213">
        <v>516082.91</v>
      </c>
      <c r="E877" s="236" t="s">
        <v>265</v>
      </c>
      <c r="F877" s="237" t="s">
        <v>266</v>
      </c>
      <c r="G877" s="59">
        <v>768239.26</v>
      </c>
      <c r="H877" s="187" t="s">
        <v>267</v>
      </c>
      <c r="I877" s="187">
        <v>43340</v>
      </c>
      <c r="J877" s="183">
        <v>516082.91</v>
      </c>
      <c r="K877" s="1"/>
      <c r="L877" s="1"/>
      <c r="M877" s="1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</row>
    <row r="878" spans="1:62" s="3" customFormat="1" ht="38.25" customHeight="1" x14ac:dyDescent="0.25">
      <c r="A878" s="294"/>
      <c r="B878" s="326"/>
      <c r="C878" s="102" t="s">
        <v>8</v>
      </c>
      <c r="D878" s="212">
        <v>4820662</v>
      </c>
      <c r="E878" s="239"/>
      <c r="F878" s="240"/>
      <c r="G878" s="207">
        <v>4017219.06</v>
      </c>
      <c r="H878" s="186">
        <v>43315</v>
      </c>
      <c r="I878" s="186" t="s">
        <v>480</v>
      </c>
      <c r="J878" s="182">
        <v>3530765.83</v>
      </c>
      <c r="K878" s="2"/>
      <c r="L878" s="2"/>
      <c r="M878" s="2"/>
    </row>
    <row r="879" spans="1:62" s="4" customFormat="1" ht="17.25" outlineLevel="1" thickBot="1" x14ac:dyDescent="0.3">
      <c r="A879" s="255" t="s">
        <v>10</v>
      </c>
      <c r="B879" s="225"/>
      <c r="C879" s="41"/>
      <c r="D879" s="37">
        <f>SUM(D877:D878)</f>
        <v>5336744.91</v>
      </c>
      <c r="E879" s="34"/>
      <c r="F879" s="33"/>
      <c r="G879" s="18">
        <f>SUM(G877:G878)</f>
        <v>4785458.32</v>
      </c>
      <c r="H879" s="39"/>
      <c r="I879" s="28"/>
      <c r="J879" s="37">
        <f>SUM(J877:J878)</f>
        <v>4046848.74</v>
      </c>
      <c r="K879" s="1"/>
      <c r="L879" s="1"/>
      <c r="M879" s="1"/>
    </row>
    <row r="880" spans="1:62" s="3" customFormat="1" ht="54.75" customHeight="1" x14ac:dyDescent="0.25">
      <c r="A880" s="415">
        <v>8</v>
      </c>
      <c r="B880" s="416" t="s">
        <v>152</v>
      </c>
      <c r="C880" s="89" t="s">
        <v>7</v>
      </c>
      <c r="D880" s="58">
        <v>3380543.64</v>
      </c>
      <c r="E880" s="90" t="s">
        <v>265</v>
      </c>
      <c r="F880" s="59" t="s">
        <v>266</v>
      </c>
      <c r="G880" s="84">
        <v>3718020.71</v>
      </c>
      <c r="H880" s="62">
        <v>43315</v>
      </c>
      <c r="I880" s="62">
        <v>43355</v>
      </c>
      <c r="J880" s="59">
        <v>3380543.64</v>
      </c>
      <c r="K880" s="2"/>
      <c r="L880" s="2"/>
      <c r="M880" s="2"/>
    </row>
    <row r="881" spans="1:62" s="4" customFormat="1" ht="17.25" outlineLevel="1" thickBot="1" x14ac:dyDescent="0.3">
      <c r="A881" s="255" t="s">
        <v>10</v>
      </c>
      <c r="B881" s="225"/>
      <c r="C881" s="41"/>
      <c r="D881" s="37">
        <f>SUM(D880:D880)</f>
        <v>3380543.64</v>
      </c>
      <c r="E881" s="34"/>
      <c r="F881" s="33"/>
      <c r="G881" s="18">
        <f>SUM(G880:G880)</f>
        <v>3718020.71</v>
      </c>
      <c r="H881" s="39"/>
      <c r="I881" s="28"/>
      <c r="J881" s="37">
        <f>SUM(J880:J880)</f>
        <v>3380543.64</v>
      </c>
      <c r="K881" s="1"/>
      <c r="L881" s="1"/>
      <c r="M881" s="1"/>
    </row>
    <row r="882" spans="1:62" s="3" customFormat="1" ht="57" customHeight="1" x14ac:dyDescent="0.25">
      <c r="A882" s="415">
        <v>9</v>
      </c>
      <c r="B882" s="416" t="s">
        <v>153</v>
      </c>
      <c r="C882" s="89" t="s">
        <v>7</v>
      </c>
      <c r="D882" s="58">
        <v>3541692.29</v>
      </c>
      <c r="E882" s="90" t="s">
        <v>265</v>
      </c>
      <c r="F882" s="59" t="s">
        <v>266</v>
      </c>
      <c r="G882" s="338">
        <v>3698195.32</v>
      </c>
      <c r="H882" s="62">
        <v>43315</v>
      </c>
      <c r="I882" s="62">
        <v>43355</v>
      </c>
      <c r="J882" s="59">
        <v>3541692.29</v>
      </c>
      <c r="K882" s="2"/>
      <c r="L882" s="2"/>
      <c r="M882" s="2"/>
    </row>
    <row r="883" spans="1:62" s="4" customFormat="1" ht="17.25" outlineLevel="1" thickBot="1" x14ac:dyDescent="0.3">
      <c r="A883" s="256" t="s">
        <v>10</v>
      </c>
      <c r="B883" s="257"/>
      <c r="C883" s="82"/>
      <c r="D883" s="37">
        <f>SUM(D882:D882)</f>
        <v>3541692.29</v>
      </c>
      <c r="E883" s="214"/>
      <c r="F883" s="209"/>
      <c r="G883" s="18">
        <f>SUM(G882:G882)</f>
        <v>3698195.32</v>
      </c>
      <c r="H883" s="210"/>
      <c r="I883" s="106"/>
      <c r="J883" s="37">
        <f>SUM(J882:J882)</f>
        <v>3541692.29</v>
      </c>
      <c r="K883" s="1"/>
      <c r="L883" s="1"/>
      <c r="M883" s="1"/>
    </row>
    <row r="884" spans="1:62" s="3" customFormat="1" ht="58.5" customHeight="1" x14ac:dyDescent="0.25">
      <c r="A884" s="415">
        <v>10</v>
      </c>
      <c r="B884" s="416" t="s">
        <v>154</v>
      </c>
      <c r="C884" s="89" t="s">
        <v>7</v>
      </c>
      <c r="D884" s="58">
        <v>7789726.0199999996</v>
      </c>
      <c r="E884" s="90" t="s">
        <v>265</v>
      </c>
      <c r="F884" s="59" t="s">
        <v>266</v>
      </c>
      <c r="G884" s="338">
        <v>8681666.7699999996</v>
      </c>
      <c r="H884" s="62">
        <v>43330</v>
      </c>
      <c r="I884" s="62">
        <v>43362</v>
      </c>
      <c r="J884" s="59">
        <v>7789726.0199999996</v>
      </c>
      <c r="K884" s="2"/>
      <c r="L884" s="2"/>
      <c r="M884" s="2"/>
    </row>
    <row r="885" spans="1:62" s="4" customFormat="1" ht="17.25" outlineLevel="1" thickBot="1" x14ac:dyDescent="0.3">
      <c r="A885" s="255" t="s">
        <v>10</v>
      </c>
      <c r="B885" s="225"/>
      <c r="C885" s="41"/>
      <c r="D885" s="37">
        <f>SUM(D884:D884)</f>
        <v>7789726.0199999996</v>
      </c>
      <c r="E885" s="34"/>
      <c r="F885" s="33"/>
      <c r="G885" s="18">
        <f>SUM(G884:G884)</f>
        <v>8681666.7699999996</v>
      </c>
      <c r="H885" s="39"/>
      <c r="I885" s="28"/>
      <c r="J885" s="37">
        <f>SUM(J884:J884)</f>
        <v>7789726.0199999996</v>
      </c>
      <c r="K885" s="1"/>
      <c r="L885" s="1"/>
      <c r="M885" s="1"/>
    </row>
    <row r="886" spans="1:62" s="3" customFormat="1" ht="66.75" customHeight="1" x14ac:dyDescent="0.25">
      <c r="A886" s="415">
        <v>11</v>
      </c>
      <c r="B886" s="416" t="s">
        <v>155</v>
      </c>
      <c r="C886" s="89" t="s">
        <v>7</v>
      </c>
      <c r="D886" s="58">
        <v>5848628.1900000004</v>
      </c>
      <c r="E886" s="90" t="s">
        <v>238</v>
      </c>
      <c r="F886" s="59" t="s">
        <v>239</v>
      </c>
      <c r="G886" s="338">
        <v>6158141.9400000004</v>
      </c>
      <c r="H886" s="62">
        <v>43315</v>
      </c>
      <c r="I886" s="62">
        <v>43304</v>
      </c>
      <c r="J886" s="59">
        <v>5848628.1900000004</v>
      </c>
      <c r="K886" s="2"/>
      <c r="L886" s="2"/>
      <c r="M886" s="2"/>
    </row>
    <row r="887" spans="1:62" s="4" customFormat="1" ht="17.25" outlineLevel="1" thickBot="1" x14ac:dyDescent="0.3">
      <c r="A887" s="255" t="s">
        <v>10</v>
      </c>
      <c r="B887" s="225"/>
      <c r="C887" s="41"/>
      <c r="D887" s="37">
        <f>SUM(D886:D886)</f>
        <v>5848628.1900000004</v>
      </c>
      <c r="E887" s="34"/>
      <c r="F887" s="33"/>
      <c r="G887" s="18">
        <f>SUM(G886:G886)</f>
        <v>6158141.9400000004</v>
      </c>
      <c r="H887" s="39"/>
      <c r="I887" s="28"/>
      <c r="J887" s="37">
        <f>SUM(J886:J886)</f>
        <v>5848628.1900000004</v>
      </c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</row>
    <row r="888" spans="1:62" s="3" customFormat="1" ht="34.5" customHeight="1" x14ac:dyDescent="0.25">
      <c r="A888" s="292">
        <v>12</v>
      </c>
      <c r="B888" s="279" t="s">
        <v>156</v>
      </c>
      <c r="C888" s="89" t="s">
        <v>3</v>
      </c>
      <c r="D888" s="58">
        <v>165829.26</v>
      </c>
      <c r="E888" s="236" t="s">
        <v>263</v>
      </c>
      <c r="F888" s="237" t="s">
        <v>264</v>
      </c>
      <c r="G888" s="338">
        <v>189488</v>
      </c>
      <c r="H888" s="62">
        <v>43290</v>
      </c>
      <c r="I888" s="62">
        <v>43304</v>
      </c>
      <c r="J888" s="59">
        <v>165829.26</v>
      </c>
      <c r="K888" s="1"/>
      <c r="L888" s="1"/>
      <c r="M888" s="1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</row>
    <row r="889" spans="1:62" s="3" customFormat="1" ht="34.5" customHeight="1" x14ac:dyDescent="0.25">
      <c r="A889" s="294"/>
      <c r="B889" s="281"/>
      <c r="C889" s="102" t="s">
        <v>4</v>
      </c>
      <c r="D889" s="212">
        <v>155859.63</v>
      </c>
      <c r="E889" s="239"/>
      <c r="F889" s="240"/>
      <c r="G889" s="343">
        <v>282780.81</v>
      </c>
      <c r="H889" s="186">
        <v>43290</v>
      </c>
      <c r="I889" s="186">
        <v>43304</v>
      </c>
      <c r="J889" s="182">
        <v>155859.63</v>
      </c>
      <c r="K889" s="2"/>
      <c r="L889" s="2"/>
      <c r="M889" s="2"/>
    </row>
    <row r="890" spans="1:62" s="4" customFormat="1" ht="17.25" outlineLevel="1" thickBot="1" x14ac:dyDescent="0.3">
      <c r="A890" s="255" t="s">
        <v>10</v>
      </c>
      <c r="B890" s="225"/>
      <c r="C890" s="41"/>
      <c r="D890" s="37">
        <f>SUM(D888:D889)</f>
        <v>321688.89</v>
      </c>
      <c r="E890" s="34"/>
      <c r="F890" s="33"/>
      <c r="G890" s="18">
        <f>SUM(G888:G889)</f>
        <v>472268.81</v>
      </c>
      <c r="H890" s="39"/>
      <c r="I890" s="28"/>
      <c r="J890" s="37">
        <f>SUM(J888:J889)</f>
        <v>321688.89</v>
      </c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</row>
    <row r="891" spans="1:62" s="3" customFormat="1" ht="37.5" customHeight="1" x14ac:dyDescent="0.25">
      <c r="A891" s="292">
        <v>16</v>
      </c>
      <c r="B891" s="279" t="s">
        <v>157</v>
      </c>
      <c r="C891" s="89" t="s">
        <v>2</v>
      </c>
      <c r="D891" s="58">
        <v>4030046.92</v>
      </c>
      <c r="E891" s="236" t="s">
        <v>217</v>
      </c>
      <c r="F891" s="237" t="s">
        <v>218</v>
      </c>
      <c r="G891" s="338">
        <v>4110647.59</v>
      </c>
      <c r="H891" s="62">
        <v>43297</v>
      </c>
      <c r="I891" s="62">
        <v>43325</v>
      </c>
      <c r="J891" s="59">
        <v>4030046.92</v>
      </c>
      <c r="K891" s="2"/>
      <c r="L891" s="2"/>
      <c r="M891" s="2"/>
    </row>
    <row r="892" spans="1:62" s="3" customFormat="1" ht="37.5" customHeight="1" x14ac:dyDescent="0.25">
      <c r="A892" s="293"/>
      <c r="B892" s="280"/>
      <c r="C892" s="72" t="s">
        <v>3</v>
      </c>
      <c r="D892" s="60">
        <v>2367565.77</v>
      </c>
      <c r="E892" s="228"/>
      <c r="F892" s="231"/>
      <c r="G892" s="60">
        <v>2433515.4500000002</v>
      </c>
      <c r="H892" s="40">
        <v>43265</v>
      </c>
      <c r="I892" s="40">
        <v>43272</v>
      </c>
      <c r="J892" s="207">
        <v>2367565.77</v>
      </c>
      <c r="K892" s="1"/>
      <c r="L892" s="1"/>
      <c r="M892" s="1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</row>
    <row r="893" spans="1:62" s="3" customFormat="1" ht="37.5" customHeight="1" x14ac:dyDescent="0.25">
      <c r="A893" s="294"/>
      <c r="B893" s="281"/>
      <c r="C893" s="72" t="s">
        <v>4</v>
      </c>
      <c r="D893" s="60">
        <v>845523.69</v>
      </c>
      <c r="E893" s="239"/>
      <c r="F893" s="240"/>
      <c r="G893" s="60">
        <v>1097900.42</v>
      </c>
      <c r="H893" s="40">
        <v>43265</v>
      </c>
      <c r="I893" s="40">
        <v>43272</v>
      </c>
      <c r="J893" s="207">
        <v>845523.69</v>
      </c>
      <c r="K893" s="2"/>
      <c r="L893" s="2"/>
      <c r="M893" s="2"/>
    </row>
    <row r="894" spans="1:62" s="4" customFormat="1" ht="17.25" outlineLevel="1" thickBot="1" x14ac:dyDescent="0.3">
      <c r="A894" s="255" t="s">
        <v>10</v>
      </c>
      <c r="B894" s="225"/>
      <c r="C894" s="41"/>
      <c r="D894" s="37">
        <f>SUM(D891:D893)</f>
        <v>7243136.379999999</v>
      </c>
      <c r="E894" s="34"/>
      <c r="F894" s="33"/>
      <c r="G894" s="18">
        <f>SUM(G891:G893)</f>
        <v>7642063.46</v>
      </c>
      <c r="H894" s="39"/>
      <c r="I894" s="28"/>
      <c r="J894" s="37">
        <f>J891+J892+J893</f>
        <v>7243136.379999999</v>
      </c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</row>
    <row r="895" spans="1:62" s="3" customFormat="1" ht="24.75" customHeight="1" x14ac:dyDescent="0.25">
      <c r="A895" s="439">
        <v>17</v>
      </c>
      <c r="B895" s="450" t="s">
        <v>158</v>
      </c>
      <c r="C895" s="89" t="s">
        <v>5</v>
      </c>
      <c r="D895" s="58">
        <v>1963717.08</v>
      </c>
      <c r="E895" s="236" t="s">
        <v>414</v>
      </c>
      <c r="F895" s="237" t="s">
        <v>218</v>
      </c>
      <c r="G895" s="451">
        <v>1636430.9028529045</v>
      </c>
      <c r="H895" s="62">
        <v>43363</v>
      </c>
      <c r="I895" s="62">
        <v>43431</v>
      </c>
      <c r="J895" s="59">
        <v>1264910.44</v>
      </c>
      <c r="K895" s="1"/>
      <c r="L895" s="1"/>
      <c r="M895" s="1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</row>
    <row r="896" spans="1:62" s="3" customFormat="1" ht="29.25" customHeight="1" x14ac:dyDescent="0.25">
      <c r="A896" s="294"/>
      <c r="B896" s="326"/>
      <c r="C896" s="103" t="s">
        <v>2</v>
      </c>
      <c r="D896" s="213">
        <v>4803429</v>
      </c>
      <c r="E896" s="228"/>
      <c r="F896" s="231"/>
      <c r="G896" s="451">
        <v>4002858.2983763223</v>
      </c>
      <c r="H896" s="40">
        <v>43373</v>
      </c>
      <c r="I896" s="40">
        <v>43431</v>
      </c>
      <c r="J896" s="207">
        <v>4191696.13</v>
      </c>
      <c r="K896" s="1"/>
      <c r="L896" s="1"/>
      <c r="M896" s="1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</row>
    <row r="897" spans="1:62" s="4" customFormat="1" ht="23.25" customHeight="1" outlineLevel="1" x14ac:dyDescent="0.25">
      <c r="A897" s="442"/>
      <c r="B897" s="337"/>
      <c r="C897" s="72" t="s">
        <v>3</v>
      </c>
      <c r="D897" s="60">
        <v>1977220</v>
      </c>
      <c r="E897" s="239"/>
      <c r="F897" s="240"/>
      <c r="G897" s="451">
        <v>1647680.6687707733</v>
      </c>
      <c r="H897" s="40">
        <v>43363</v>
      </c>
      <c r="I897" s="40">
        <v>43431</v>
      </c>
      <c r="J897" s="207">
        <v>1525603.12</v>
      </c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</row>
    <row r="898" spans="1:62" s="4" customFormat="1" ht="17.25" outlineLevel="1" thickBot="1" x14ac:dyDescent="0.3">
      <c r="A898" s="255" t="s">
        <v>10</v>
      </c>
      <c r="B898" s="225"/>
      <c r="C898" s="41"/>
      <c r="D898" s="37">
        <f>SUM(D895:D897)</f>
        <v>8744366.0800000001</v>
      </c>
      <c r="E898" s="34"/>
      <c r="F898" s="33"/>
      <c r="G898" s="18">
        <f>SUM(G895:G897)</f>
        <v>7286969.8700000001</v>
      </c>
      <c r="H898" s="39"/>
      <c r="I898" s="28"/>
      <c r="J898" s="37">
        <f>SUM(J895:J897)</f>
        <v>6982209.6900000004</v>
      </c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</row>
    <row r="899" spans="1:62" s="3" customFormat="1" ht="35.25" customHeight="1" x14ac:dyDescent="0.25">
      <c r="A899" s="292">
        <v>18</v>
      </c>
      <c r="B899" s="324" t="s">
        <v>159</v>
      </c>
      <c r="C899" s="103" t="s">
        <v>5</v>
      </c>
      <c r="D899" s="213">
        <v>218851.19</v>
      </c>
      <c r="E899" s="236" t="s">
        <v>236</v>
      </c>
      <c r="F899" s="237" t="s">
        <v>201</v>
      </c>
      <c r="G899" s="427">
        <v>307677.64</v>
      </c>
      <c r="H899" s="187">
        <v>43273</v>
      </c>
      <c r="I899" s="187">
        <v>43350</v>
      </c>
      <c r="J899" s="183">
        <v>218851.19</v>
      </c>
      <c r="K899" s="2"/>
      <c r="L899" s="2"/>
      <c r="M899" s="2"/>
    </row>
    <row r="900" spans="1:62" s="3" customFormat="1" ht="35.25" customHeight="1" x14ac:dyDescent="0.25">
      <c r="A900" s="293"/>
      <c r="B900" s="325"/>
      <c r="C900" s="72" t="s">
        <v>2</v>
      </c>
      <c r="D900" s="60">
        <v>1521678.14</v>
      </c>
      <c r="E900" s="228"/>
      <c r="F900" s="231"/>
      <c r="G900" s="60">
        <v>1268065.1200000001</v>
      </c>
      <c r="H900" s="40">
        <v>43293</v>
      </c>
      <c r="I900" s="40">
        <v>43423</v>
      </c>
      <c r="J900" s="207">
        <v>930015.89</v>
      </c>
      <c r="K900" s="2"/>
      <c r="L900" s="2"/>
      <c r="M900" s="2"/>
    </row>
    <row r="901" spans="1:62" s="3" customFormat="1" ht="35.25" customHeight="1" x14ac:dyDescent="0.25">
      <c r="A901" s="293"/>
      <c r="B901" s="325"/>
      <c r="C901" s="72" t="s">
        <v>3</v>
      </c>
      <c r="D901" s="60">
        <v>158415.22</v>
      </c>
      <c r="E901" s="228"/>
      <c r="F901" s="231"/>
      <c r="G901" s="60">
        <v>355612.52</v>
      </c>
      <c r="H901" s="40">
        <v>43273</v>
      </c>
      <c r="I901" s="40">
        <v>43350</v>
      </c>
      <c r="J901" s="207">
        <v>158415.22</v>
      </c>
      <c r="K901" s="1"/>
      <c r="L901" s="1"/>
      <c r="M901" s="1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</row>
    <row r="902" spans="1:62" s="3" customFormat="1" ht="35.25" customHeight="1" x14ac:dyDescent="0.25">
      <c r="A902" s="294"/>
      <c r="B902" s="326"/>
      <c r="C902" s="72" t="s">
        <v>4</v>
      </c>
      <c r="D902" s="60">
        <v>231709.42</v>
      </c>
      <c r="E902" s="239"/>
      <c r="F902" s="240"/>
      <c r="G902" s="60">
        <v>201885.95</v>
      </c>
      <c r="H902" s="40">
        <v>43284</v>
      </c>
      <c r="I902" s="40">
        <v>43350</v>
      </c>
      <c r="J902" s="207">
        <v>231709.42</v>
      </c>
      <c r="K902" s="2"/>
      <c r="L902" s="2"/>
      <c r="M902" s="2"/>
    </row>
    <row r="903" spans="1:62" s="4" customFormat="1" ht="17.25" outlineLevel="1" thickBot="1" x14ac:dyDescent="0.3">
      <c r="A903" s="255" t="s">
        <v>10</v>
      </c>
      <c r="B903" s="225"/>
      <c r="C903" s="41"/>
      <c r="D903" s="37">
        <f>SUM(D899:D902)</f>
        <v>2130653.9699999997</v>
      </c>
      <c r="E903" s="91"/>
      <c r="F903" s="71"/>
      <c r="G903" s="18">
        <f>SUM(G899:G902)</f>
        <v>2133241.2300000004</v>
      </c>
      <c r="H903" s="39"/>
      <c r="I903" s="28"/>
      <c r="J903" s="37">
        <f>SUM(J899:J902)</f>
        <v>1538991.72</v>
      </c>
      <c r="K903" s="1"/>
      <c r="L903" s="1"/>
      <c r="M903" s="1"/>
    </row>
    <row r="904" spans="1:62" s="3" customFormat="1" ht="33" x14ac:dyDescent="0.25">
      <c r="A904" s="415">
        <v>19</v>
      </c>
      <c r="B904" s="416" t="s">
        <v>160</v>
      </c>
      <c r="C904" s="89" t="s">
        <v>7</v>
      </c>
      <c r="D904" s="58">
        <v>8932529</v>
      </c>
      <c r="E904" s="90" t="s">
        <v>202</v>
      </c>
      <c r="F904" s="59" t="s">
        <v>201</v>
      </c>
      <c r="G904" s="338">
        <v>7443774.8899999997</v>
      </c>
      <c r="H904" s="62">
        <v>43311</v>
      </c>
      <c r="I904" s="185">
        <v>43452</v>
      </c>
      <c r="J904" s="349">
        <v>5865367.2199999997</v>
      </c>
      <c r="K904" s="2"/>
      <c r="L904" s="2"/>
      <c r="M904" s="2"/>
    </row>
    <row r="905" spans="1:62" s="4" customFormat="1" ht="17.25" outlineLevel="1" thickBot="1" x14ac:dyDescent="0.3">
      <c r="A905" s="255" t="s">
        <v>10</v>
      </c>
      <c r="B905" s="225"/>
      <c r="C905" s="41"/>
      <c r="D905" s="37">
        <f>SUM(D904:D904)</f>
        <v>8932529</v>
      </c>
      <c r="E905" s="34"/>
      <c r="F905" s="33"/>
      <c r="G905" s="18">
        <f>SUM(G904:G904)</f>
        <v>7443774.8899999997</v>
      </c>
      <c r="H905" s="39"/>
      <c r="I905" s="28"/>
      <c r="J905" s="37">
        <f>SUM(J904:J904)</f>
        <v>5865367.2199999997</v>
      </c>
      <c r="K905" s="1"/>
      <c r="L905" s="1"/>
      <c r="M905" s="1"/>
    </row>
    <row r="906" spans="1:62" s="3" customFormat="1" ht="34.5" customHeight="1" x14ac:dyDescent="0.25">
      <c r="A906" s="175">
        <v>20</v>
      </c>
      <c r="B906" s="204" t="s">
        <v>161</v>
      </c>
      <c r="C906" s="89" t="s">
        <v>8</v>
      </c>
      <c r="D906" s="58">
        <v>6643899.96</v>
      </c>
      <c r="E906" s="90" t="s">
        <v>203</v>
      </c>
      <c r="F906" s="59" t="s">
        <v>196</v>
      </c>
      <c r="G906" s="338">
        <v>7624609.3399999999</v>
      </c>
      <c r="H906" s="62">
        <v>43286</v>
      </c>
      <c r="I906" s="62">
        <v>43364</v>
      </c>
      <c r="J906" s="59">
        <v>6643899.96</v>
      </c>
      <c r="K906" s="2"/>
      <c r="L906" s="2"/>
      <c r="M906" s="2"/>
    </row>
    <row r="907" spans="1:62" s="4" customFormat="1" ht="17.25" outlineLevel="1" thickBot="1" x14ac:dyDescent="0.3">
      <c r="A907" s="255" t="s">
        <v>10</v>
      </c>
      <c r="B907" s="225"/>
      <c r="C907" s="41"/>
      <c r="D907" s="37">
        <f>SUM(D906:D906)</f>
        <v>6643899.96</v>
      </c>
      <c r="E907" s="34"/>
      <c r="F907" s="33"/>
      <c r="G907" s="18">
        <f>SUM(G906:G906)</f>
        <v>7624609.3399999999</v>
      </c>
      <c r="H907" s="39"/>
      <c r="I907" s="28"/>
      <c r="J907" s="37">
        <f>SUM(J906:J906)</f>
        <v>6643899.96</v>
      </c>
      <c r="K907" s="1"/>
      <c r="L907" s="1"/>
      <c r="M907" s="1"/>
    </row>
    <row r="908" spans="1:62" s="3" customFormat="1" ht="54" customHeight="1" x14ac:dyDescent="0.25">
      <c r="A908" s="415">
        <v>21</v>
      </c>
      <c r="B908" s="416" t="s">
        <v>162</v>
      </c>
      <c r="C908" s="89" t="s">
        <v>7</v>
      </c>
      <c r="D908" s="58">
        <v>3167950.66</v>
      </c>
      <c r="E908" s="90" t="s">
        <v>205</v>
      </c>
      <c r="F908" s="59" t="s">
        <v>204</v>
      </c>
      <c r="G908" s="338">
        <v>3291859.96</v>
      </c>
      <c r="H908" s="62">
        <v>43266</v>
      </c>
      <c r="I908" s="62">
        <v>43300</v>
      </c>
      <c r="J908" s="59">
        <v>3167950.66</v>
      </c>
      <c r="K908" s="2"/>
      <c r="L908" s="2"/>
      <c r="M908" s="2"/>
    </row>
    <row r="909" spans="1:62" s="4" customFormat="1" ht="17.25" outlineLevel="1" thickBot="1" x14ac:dyDescent="0.3">
      <c r="A909" s="255" t="s">
        <v>10</v>
      </c>
      <c r="B909" s="225"/>
      <c r="C909" s="41"/>
      <c r="D909" s="37">
        <f>SUM(D908:D908)</f>
        <v>3167950.66</v>
      </c>
      <c r="E909" s="34"/>
      <c r="F909" s="33"/>
      <c r="G909" s="18">
        <f>SUM(G908:G908)</f>
        <v>3291859.96</v>
      </c>
      <c r="H909" s="39"/>
      <c r="I909" s="28"/>
      <c r="J909" s="20">
        <f>J908</f>
        <v>3167950.66</v>
      </c>
      <c r="K909" s="1"/>
      <c r="L909" s="1"/>
      <c r="M909" s="1"/>
    </row>
    <row r="910" spans="1:62" s="3" customFormat="1" ht="32.25" customHeight="1" x14ac:dyDescent="0.25">
      <c r="A910" s="292">
        <v>22</v>
      </c>
      <c r="B910" s="324" t="s">
        <v>163</v>
      </c>
      <c r="C910" s="103" t="s">
        <v>2</v>
      </c>
      <c r="D910" s="213">
        <v>3825126.94</v>
      </c>
      <c r="E910" s="236" t="s">
        <v>413</v>
      </c>
      <c r="F910" s="237" t="s">
        <v>188</v>
      </c>
      <c r="G910" s="427">
        <v>3939282.0295094009</v>
      </c>
      <c r="H910" s="187">
        <v>43348</v>
      </c>
      <c r="I910" s="187">
        <v>43369</v>
      </c>
      <c r="J910" s="183">
        <v>3825126.94</v>
      </c>
      <c r="K910" s="1"/>
      <c r="L910" s="1"/>
      <c r="M910" s="1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</row>
    <row r="911" spans="1:62" s="4" customFormat="1" ht="16.5" outlineLevel="1" x14ac:dyDescent="0.25">
      <c r="A911" s="293"/>
      <c r="B911" s="325"/>
      <c r="C911" s="72" t="s">
        <v>3</v>
      </c>
      <c r="D911" s="60">
        <v>2183361.08</v>
      </c>
      <c r="E911" s="228"/>
      <c r="F911" s="231"/>
      <c r="G911" s="418">
        <v>2295695.2066330044</v>
      </c>
      <c r="H911" s="40">
        <v>43368</v>
      </c>
      <c r="I911" s="40">
        <v>43369</v>
      </c>
      <c r="J911" s="207">
        <v>2183361.08</v>
      </c>
      <c r="K911" s="1"/>
      <c r="L911" s="1"/>
      <c r="M911" s="1"/>
    </row>
    <row r="912" spans="1:62" s="4" customFormat="1" ht="16.5" outlineLevel="1" x14ac:dyDescent="0.25">
      <c r="A912" s="293"/>
      <c r="B912" s="325"/>
      <c r="C912" s="82" t="s">
        <v>4</v>
      </c>
      <c r="D912" s="83">
        <v>800467.16</v>
      </c>
      <c r="E912" s="228"/>
      <c r="F912" s="231"/>
      <c r="G912" s="419">
        <v>840276.87255601387</v>
      </c>
      <c r="H912" s="210">
        <v>43368</v>
      </c>
      <c r="I912" s="210">
        <v>43369</v>
      </c>
      <c r="J912" s="209">
        <v>800467.16</v>
      </c>
      <c r="K912" s="1"/>
      <c r="L912" s="1"/>
      <c r="M912" s="1"/>
    </row>
    <row r="913" spans="1:62" s="4" customFormat="1" ht="16.5" outlineLevel="1" x14ac:dyDescent="0.25">
      <c r="A913" s="293"/>
      <c r="B913" s="325"/>
      <c r="C913" s="82" t="s">
        <v>7</v>
      </c>
      <c r="D913" s="83">
        <v>6171718.5999999996</v>
      </c>
      <c r="E913" s="228"/>
      <c r="F913" s="231"/>
      <c r="G913" s="419">
        <v>6295153.8145259777</v>
      </c>
      <c r="H913" s="210">
        <v>43378</v>
      </c>
      <c r="I913" s="210">
        <v>43383</v>
      </c>
      <c r="J913" s="209">
        <v>6171718.5999999996</v>
      </c>
      <c r="K913" s="1"/>
      <c r="L913" s="1"/>
      <c r="M913" s="1"/>
    </row>
    <row r="914" spans="1:62" s="4" customFormat="1" ht="16.5" outlineLevel="1" x14ac:dyDescent="0.25">
      <c r="A914" s="294"/>
      <c r="B914" s="326"/>
      <c r="C914" s="82" t="s">
        <v>8</v>
      </c>
      <c r="D914" s="83">
        <v>12083673.1437426</v>
      </c>
      <c r="E914" s="239"/>
      <c r="F914" s="240"/>
      <c r="G914" s="419">
        <v>10069727.61978551</v>
      </c>
      <c r="H914" s="210">
        <v>43383</v>
      </c>
      <c r="I914" s="210">
        <v>43413</v>
      </c>
      <c r="J914" s="209">
        <v>9872282.3800000008</v>
      </c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</row>
    <row r="915" spans="1:62" s="4" customFormat="1" ht="17.25" outlineLevel="1" thickBot="1" x14ac:dyDescent="0.3">
      <c r="A915" s="255" t="s">
        <v>10</v>
      </c>
      <c r="B915" s="225"/>
      <c r="C915" s="41"/>
      <c r="D915" s="37">
        <f>SUM(D910:D914)</f>
        <v>25064346.9237426</v>
      </c>
      <c r="E915" s="34"/>
      <c r="F915" s="33"/>
      <c r="G915" s="18">
        <f>SUM(G910:G914)</f>
        <v>23440135.543009907</v>
      </c>
      <c r="H915" s="39"/>
      <c r="I915" s="28"/>
      <c r="J915" s="37">
        <f>SUM(J910:J914)</f>
        <v>22852956.16</v>
      </c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</row>
    <row r="916" spans="1:62" s="3" customFormat="1" ht="28.5" customHeight="1" x14ac:dyDescent="0.25">
      <c r="A916" s="439">
        <v>23</v>
      </c>
      <c r="B916" s="450" t="s">
        <v>164</v>
      </c>
      <c r="C916" s="89" t="s">
        <v>2</v>
      </c>
      <c r="D916" s="58">
        <v>3783198</v>
      </c>
      <c r="E916" s="236" t="s">
        <v>413</v>
      </c>
      <c r="F916" s="237" t="s">
        <v>188</v>
      </c>
      <c r="G916" s="58">
        <v>3941030.1759205442</v>
      </c>
      <c r="H916" s="62">
        <v>43348</v>
      </c>
      <c r="I916" s="62">
        <v>43369</v>
      </c>
      <c r="J916" s="59">
        <v>3783198</v>
      </c>
      <c r="K916" s="1"/>
      <c r="L916" s="1"/>
      <c r="M916" s="1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</row>
    <row r="917" spans="1:62" s="3" customFormat="1" ht="30.75" customHeight="1" x14ac:dyDescent="0.25">
      <c r="A917" s="294"/>
      <c r="B917" s="326"/>
      <c r="C917" s="103" t="s">
        <v>3</v>
      </c>
      <c r="D917" s="213">
        <v>2225835.1800000002</v>
      </c>
      <c r="E917" s="228"/>
      <c r="F917" s="231"/>
      <c r="G917" s="60">
        <v>2292898.3470151769</v>
      </c>
      <c r="H917" s="40">
        <v>43353</v>
      </c>
      <c r="I917" s="187">
        <v>43369</v>
      </c>
      <c r="J917" s="183">
        <v>2225835.1800000002</v>
      </c>
      <c r="K917" s="1"/>
      <c r="L917" s="1"/>
      <c r="M917" s="1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</row>
    <row r="918" spans="1:62" s="4" customFormat="1" ht="33" customHeight="1" outlineLevel="1" x14ac:dyDescent="0.25">
      <c r="A918" s="442"/>
      <c r="B918" s="337"/>
      <c r="C918" s="72" t="s">
        <v>4</v>
      </c>
      <c r="D918" s="60">
        <v>920623.02</v>
      </c>
      <c r="E918" s="228"/>
      <c r="F918" s="231"/>
      <c r="G918" s="418">
        <v>949177.13805015571</v>
      </c>
      <c r="H918" s="40">
        <v>43353</v>
      </c>
      <c r="I918" s="40">
        <v>43369</v>
      </c>
      <c r="J918" s="207">
        <v>920623.02</v>
      </c>
      <c r="K918" s="1"/>
      <c r="L918" s="1"/>
      <c r="M918" s="1"/>
    </row>
    <row r="919" spans="1:62" s="4" customFormat="1" ht="30.75" customHeight="1" outlineLevel="1" x14ac:dyDescent="0.25">
      <c r="A919" s="442"/>
      <c r="B919" s="337"/>
      <c r="C919" s="72" t="s">
        <v>8</v>
      </c>
      <c r="D919" s="60">
        <v>11221189.747205099</v>
      </c>
      <c r="E919" s="239"/>
      <c r="F919" s="240"/>
      <c r="G919" s="418">
        <v>9350991.4560042098</v>
      </c>
      <c r="H919" s="40">
        <v>43393</v>
      </c>
      <c r="I919" s="40">
        <v>43413</v>
      </c>
      <c r="J919" s="207">
        <v>9167638.3000000007</v>
      </c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</row>
    <row r="920" spans="1:62" s="4" customFormat="1" ht="17.25" outlineLevel="1" thickBot="1" x14ac:dyDescent="0.3">
      <c r="A920" s="255" t="s">
        <v>10</v>
      </c>
      <c r="B920" s="225"/>
      <c r="C920" s="41"/>
      <c r="D920" s="37">
        <f>SUM(D916:D919)</f>
        <v>18150845.947205096</v>
      </c>
      <c r="E920" s="34"/>
      <c r="F920" s="33"/>
      <c r="G920" s="18">
        <f>SUM(G916:G919)</f>
        <v>16534097.116990086</v>
      </c>
      <c r="H920" s="39"/>
      <c r="I920" s="28"/>
      <c r="J920" s="37">
        <f>SUM(J916:J919)</f>
        <v>16097294.5</v>
      </c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</row>
    <row r="921" spans="1:62" s="3" customFormat="1" ht="60.75" customHeight="1" x14ac:dyDescent="0.25">
      <c r="A921" s="415">
        <v>25</v>
      </c>
      <c r="B921" s="416" t="s">
        <v>165</v>
      </c>
      <c r="C921" s="89" t="s">
        <v>7</v>
      </c>
      <c r="D921" s="58">
        <v>3072765.87</v>
      </c>
      <c r="E921" s="222" t="s">
        <v>259</v>
      </c>
      <c r="F921" s="181" t="s">
        <v>376</v>
      </c>
      <c r="G921" s="211">
        <v>3405682.5</v>
      </c>
      <c r="H921" s="185">
        <v>43305</v>
      </c>
      <c r="I921" s="185">
        <v>43355</v>
      </c>
      <c r="J921" s="59">
        <v>3072765.87</v>
      </c>
      <c r="K921" s="2"/>
      <c r="L921" s="2"/>
      <c r="M921" s="2"/>
    </row>
    <row r="922" spans="1:62" s="4" customFormat="1" ht="17.25" outlineLevel="1" thickBot="1" x14ac:dyDescent="0.3">
      <c r="A922" s="255" t="s">
        <v>10</v>
      </c>
      <c r="B922" s="225"/>
      <c r="C922" s="41"/>
      <c r="D922" s="37">
        <f>SUM(D921:D921)</f>
        <v>3072765.87</v>
      </c>
      <c r="E922" s="34"/>
      <c r="F922" s="33"/>
      <c r="G922" s="18">
        <f>SUM(G921:G921)</f>
        <v>3405682.5</v>
      </c>
      <c r="H922" s="39"/>
      <c r="I922" s="28"/>
      <c r="J922" s="37">
        <f>SUM(J921:J921)</f>
        <v>3072765.87</v>
      </c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</row>
    <row r="923" spans="1:62" s="3" customFormat="1" ht="54.75" customHeight="1" x14ac:dyDescent="0.25">
      <c r="A923" s="175">
        <v>28</v>
      </c>
      <c r="B923" s="204" t="s">
        <v>166</v>
      </c>
      <c r="C923" s="89" t="s">
        <v>8</v>
      </c>
      <c r="D923" s="58">
        <v>12979826.93</v>
      </c>
      <c r="E923" s="90" t="s">
        <v>387</v>
      </c>
      <c r="F923" s="59" t="s">
        <v>204</v>
      </c>
      <c r="G923" s="338">
        <v>12661199.826008333</v>
      </c>
      <c r="H923" s="62">
        <v>43338</v>
      </c>
      <c r="I923" s="62">
        <v>43343</v>
      </c>
      <c r="J923" s="59">
        <v>12979826.93</v>
      </c>
      <c r="K923" s="2"/>
      <c r="L923" s="2"/>
      <c r="M923" s="2"/>
    </row>
    <row r="924" spans="1:62" s="4" customFormat="1" ht="17.25" outlineLevel="1" thickBot="1" x14ac:dyDescent="0.3">
      <c r="A924" s="255" t="s">
        <v>10</v>
      </c>
      <c r="B924" s="225"/>
      <c r="C924" s="41"/>
      <c r="D924" s="37">
        <f>SUM(D923:D923)</f>
        <v>12979826.93</v>
      </c>
      <c r="E924" s="34"/>
      <c r="F924" s="33"/>
      <c r="G924" s="18">
        <f>SUM(G923:G923)</f>
        <v>12661199.826008333</v>
      </c>
      <c r="H924" s="39"/>
      <c r="I924" s="28"/>
      <c r="J924" s="37">
        <f>SUM(J923:J923)</f>
        <v>12979826.93</v>
      </c>
      <c r="K924" s="1"/>
      <c r="L924" s="1"/>
      <c r="M924" s="1"/>
    </row>
    <row r="925" spans="1:62" s="3" customFormat="1" ht="39" customHeight="1" x14ac:dyDescent="0.25">
      <c r="A925" s="175">
        <v>29</v>
      </c>
      <c r="B925" s="204" t="s">
        <v>167</v>
      </c>
      <c r="C925" s="89" t="s">
        <v>8</v>
      </c>
      <c r="D925" s="58">
        <v>16023804.609999999</v>
      </c>
      <c r="E925" s="90" t="s">
        <v>387</v>
      </c>
      <c r="F925" s="59" t="s">
        <v>204</v>
      </c>
      <c r="G925" s="338">
        <v>15897586.013991665</v>
      </c>
      <c r="H925" s="62">
        <v>43338</v>
      </c>
      <c r="I925" s="62">
        <v>43343</v>
      </c>
      <c r="J925" s="59">
        <v>16023804.609999999</v>
      </c>
      <c r="K925" s="2"/>
      <c r="L925" s="2"/>
      <c r="M925" s="2"/>
    </row>
    <row r="926" spans="1:62" s="4" customFormat="1" ht="17.25" outlineLevel="1" thickBot="1" x14ac:dyDescent="0.3">
      <c r="A926" s="255" t="s">
        <v>10</v>
      </c>
      <c r="B926" s="225"/>
      <c r="C926" s="41"/>
      <c r="D926" s="37">
        <f>SUM(D925:D925)</f>
        <v>16023804.609999999</v>
      </c>
      <c r="E926" s="34"/>
      <c r="F926" s="33"/>
      <c r="G926" s="18">
        <f>SUM(G925:G925)</f>
        <v>15897586.013991665</v>
      </c>
      <c r="H926" s="39"/>
      <c r="I926" s="28"/>
      <c r="J926" s="37">
        <f>SUM(J925:J925)</f>
        <v>16023804.609999999</v>
      </c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</row>
    <row r="927" spans="1:62" s="3" customFormat="1" ht="41.25" customHeight="1" x14ac:dyDescent="0.25">
      <c r="A927" s="292">
        <v>30</v>
      </c>
      <c r="B927" s="279" t="s">
        <v>168</v>
      </c>
      <c r="C927" s="89" t="s">
        <v>5</v>
      </c>
      <c r="D927" s="58">
        <v>2826916.39262554</v>
      </c>
      <c r="E927" s="236" t="s">
        <v>385</v>
      </c>
      <c r="F927" s="237" t="s">
        <v>266</v>
      </c>
      <c r="G927" s="58">
        <v>2355763.6605212875</v>
      </c>
      <c r="H927" s="62">
        <v>43351</v>
      </c>
      <c r="I927" s="62">
        <v>43392</v>
      </c>
      <c r="J927" s="59">
        <v>1731167.32</v>
      </c>
      <c r="K927" s="2"/>
      <c r="L927" s="2"/>
      <c r="M927" s="2"/>
    </row>
    <row r="928" spans="1:62" s="3" customFormat="1" ht="39" customHeight="1" x14ac:dyDescent="0.25">
      <c r="A928" s="293"/>
      <c r="B928" s="280"/>
      <c r="C928" s="72" t="s">
        <v>2</v>
      </c>
      <c r="D928" s="60">
        <v>5483891.4308281504</v>
      </c>
      <c r="E928" s="228"/>
      <c r="F928" s="231"/>
      <c r="G928" s="60">
        <v>4569909.5256901244</v>
      </c>
      <c r="H928" s="40">
        <v>43356</v>
      </c>
      <c r="I928" s="40">
        <v>43406</v>
      </c>
      <c r="J928" s="207">
        <v>4010147.47</v>
      </c>
      <c r="K928" s="2"/>
      <c r="L928" s="2"/>
      <c r="M928" s="2"/>
    </row>
    <row r="929" spans="1:62" s="3" customFormat="1" ht="16.5" x14ac:dyDescent="0.25">
      <c r="A929" s="293"/>
      <c r="B929" s="280"/>
      <c r="C929" s="72" t="s">
        <v>3</v>
      </c>
      <c r="D929" s="60">
        <v>3395591.5428133202</v>
      </c>
      <c r="E929" s="228"/>
      <c r="F929" s="231"/>
      <c r="G929" s="60">
        <v>2829659.6190111032</v>
      </c>
      <c r="H929" s="40">
        <v>43351</v>
      </c>
      <c r="I929" s="40">
        <v>43392</v>
      </c>
      <c r="J929" s="207">
        <v>2438875.48</v>
      </c>
      <c r="K929" s="2"/>
      <c r="L929" s="2"/>
      <c r="M929" s="2"/>
    </row>
    <row r="930" spans="1:62" s="3" customFormat="1" ht="16.5" x14ac:dyDescent="0.25">
      <c r="A930" s="293"/>
      <c r="B930" s="280"/>
      <c r="C930" s="72" t="s">
        <v>4</v>
      </c>
      <c r="D930" s="60">
        <v>1328966.50360339</v>
      </c>
      <c r="E930" s="228"/>
      <c r="F930" s="231"/>
      <c r="G930" s="60">
        <v>1107472.0863361571</v>
      </c>
      <c r="H930" s="40">
        <v>43351</v>
      </c>
      <c r="I930" s="40">
        <v>43392</v>
      </c>
      <c r="J930" s="207">
        <v>982131.26</v>
      </c>
      <c r="K930" s="1"/>
      <c r="L930" s="1"/>
      <c r="M930" s="1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</row>
    <row r="931" spans="1:62" s="3" customFormat="1" ht="18.75" customHeight="1" x14ac:dyDescent="0.25">
      <c r="A931" s="294"/>
      <c r="B931" s="281"/>
      <c r="C931" s="72" t="s">
        <v>7</v>
      </c>
      <c r="D931" s="60">
        <v>8737951.0541295893</v>
      </c>
      <c r="E931" s="239"/>
      <c r="F931" s="240"/>
      <c r="G931" s="60">
        <v>7281625.87844133</v>
      </c>
      <c r="H931" s="40">
        <v>43366</v>
      </c>
      <c r="I931" s="40">
        <v>43413</v>
      </c>
      <c r="J931" s="207">
        <v>6469189.5700000003</v>
      </c>
      <c r="K931" s="2"/>
      <c r="L931" s="2"/>
      <c r="M931" s="2"/>
    </row>
    <row r="932" spans="1:62" s="4" customFormat="1" ht="17.25" outlineLevel="1" thickBot="1" x14ac:dyDescent="0.3">
      <c r="A932" s="255" t="s">
        <v>10</v>
      </c>
      <c r="B932" s="225"/>
      <c r="C932" s="41"/>
      <c r="D932" s="37">
        <f>SUM(D927:D931)</f>
        <v>21773316.923999988</v>
      </c>
      <c r="E932" s="34"/>
      <c r="F932" s="33"/>
      <c r="G932" s="18">
        <f>SUM(G927:G931)</f>
        <v>18144430.770000003</v>
      </c>
      <c r="H932" s="39"/>
      <c r="I932" s="28"/>
      <c r="J932" s="37">
        <f>SUM(J927:J931)</f>
        <v>15631511.1</v>
      </c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</row>
    <row r="933" spans="1:62" s="3" customFormat="1" ht="33" customHeight="1" x14ac:dyDescent="0.25">
      <c r="A933" s="292">
        <v>31</v>
      </c>
      <c r="B933" s="279" t="s">
        <v>50</v>
      </c>
      <c r="C933" s="89" t="s">
        <v>5</v>
      </c>
      <c r="D933" s="58">
        <v>1862453</v>
      </c>
      <c r="E933" s="236" t="s">
        <v>186</v>
      </c>
      <c r="F933" s="236" t="s">
        <v>187</v>
      </c>
      <c r="G933" s="452">
        <v>19795256.219999999</v>
      </c>
      <c r="H933" s="62"/>
      <c r="I933" s="62">
        <v>43195</v>
      </c>
      <c r="J933" s="59">
        <v>1862453</v>
      </c>
      <c r="K933" s="1"/>
      <c r="L933" s="1"/>
      <c r="M933" s="1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</row>
    <row r="934" spans="1:62" s="3" customFormat="1" ht="33" customHeight="1" x14ac:dyDescent="0.25">
      <c r="A934" s="293"/>
      <c r="B934" s="280"/>
      <c r="C934" s="102" t="s">
        <v>8</v>
      </c>
      <c r="D934" s="212">
        <v>18326205.940000001</v>
      </c>
      <c r="E934" s="239"/>
      <c r="F934" s="239"/>
      <c r="G934" s="453"/>
      <c r="H934" s="40"/>
      <c r="I934" s="40">
        <v>43340</v>
      </c>
      <c r="J934" s="207">
        <v>18326205.940000001</v>
      </c>
      <c r="K934" s="2"/>
      <c r="L934" s="2"/>
      <c r="M934" s="2"/>
    </row>
    <row r="935" spans="1:62" s="3" customFormat="1" ht="26.25" customHeight="1" x14ac:dyDescent="0.25">
      <c r="A935" s="294"/>
      <c r="B935" s="281"/>
      <c r="C935" s="72" t="s">
        <v>672</v>
      </c>
      <c r="D935" s="60">
        <v>20000</v>
      </c>
      <c r="E935" s="217"/>
      <c r="F935" s="217"/>
      <c r="G935" s="454">
        <v>20000</v>
      </c>
      <c r="H935" s="186"/>
      <c r="I935" s="186"/>
      <c r="J935" s="182">
        <v>20000</v>
      </c>
      <c r="K935" s="2"/>
      <c r="L935" s="2"/>
      <c r="M935" s="2"/>
    </row>
    <row r="936" spans="1:62" s="4" customFormat="1" ht="17.25" outlineLevel="1" thickBot="1" x14ac:dyDescent="0.3">
      <c r="A936" s="255" t="s">
        <v>10</v>
      </c>
      <c r="B936" s="225"/>
      <c r="C936" s="41"/>
      <c r="D936" s="37">
        <f>SUM(D933:D935)</f>
        <v>20208658.940000001</v>
      </c>
      <c r="E936" s="34"/>
      <c r="F936" s="33"/>
      <c r="G936" s="37">
        <f>SUM(G933:G935)</f>
        <v>19815256.219999999</v>
      </c>
      <c r="H936" s="39"/>
      <c r="I936" s="28"/>
      <c r="J936" s="37">
        <f>SUM(J933:J935)</f>
        <v>20208658.940000001</v>
      </c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</row>
    <row r="937" spans="1:62" s="3" customFormat="1" ht="39.75" customHeight="1" x14ac:dyDescent="0.25">
      <c r="A937" s="292">
        <v>32</v>
      </c>
      <c r="B937" s="279" t="s">
        <v>169</v>
      </c>
      <c r="C937" s="89" t="s">
        <v>7</v>
      </c>
      <c r="D937" s="58">
        <v>6214786</v>
      </c>
      <c r="E937" s="236" t="s">
        <v>382</v>
      </c>
      <c r="F937" s="237" t="s">
        <v>381</v>
      </c>
      <c r="G937" s="338">
        <v>6804590.0462617269</v>
      </c>
      <c r="H937" s="62">
        <v>43366</v>
      </c>
      <c r="I937" s="62">
        <v>43392</v>
      </c>
      <c r="J937" s="59">
        <v>6214786</v>
      </c>
      <c r="K937" s="1"/>
      <c r="L937" s="1"/>
      <c r="M937" s="1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</row>
    <row r="938" spans="1:62" s="3" customFormat="1" ht="39.75" customHeight="1" x14ac:dyDescent="0.25">
      <c r="A938" s="294"/>
      <c r="B938" s="281"/>
      <c r="C938" s="102" t="s">
        <v>8</v>
      </c>
      <c r="D938" s="212">
        <v>10824046</v>
      </c>
      <c r="E938" s="239"/>
      <c r="F938" s="240"/>
      <c r="G938" s="343">
        <v>11526697.263738273</v>
      </c>
      <c r="H938" s="186">
        <v>43381</v>
      </c>
      <c r="I938" s="186">
        <v>43392</v>
      </c>
      <c r="J938" s="182">
        <v>10824046</v>
      </c>
      <c r="K938" s="2"/>
      <c r="L938" s="2"/>
      <c r="M938" s="2"/>
    </row>
    <row r="939" spans="1:62" s="4" customFormat="1" ht="17.25" outlineLevel="1" thickBot="1" x14ac:dyDescent="0.3">
      <c r="A939" s="256" t="s">
        <v>10</v>
      </c>
      <c r="B939" s="257"/>
      <c r="C939" s="41"/>
      <c r="D939" s="37">
        <f>SUM(D937:D938)</f>
        <v>17038832</v>
      </c>
      <c r="E939" s="214"/>
      <c r="F939" s="209"/>
      <c r="G939" s="18">
        <f>SUM(G937:G938)</f>
        <v>18331287.309999999</v>
      </c>
      <c r="H939" s="210"/>
      <c r="I939" s="106"/>
      <c r="J939" s="37">
        <f>SUM(J937:J938)</f>
        <v>17038832</v>
      </c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</row>
    <row r="940" spans="1:62" s="3" customFormat="1" ht="43.5" customHeight="1" x14ac:dyDescent="0.25">
      <c r="A940" s="439">
        <v>33</v>
      </c>
      <c r="B940" s="440" t="s">
        <v>170</v>
      </c>
      <c r="C940" s="103" t="s">
        <v>5</v>
      </c>
      <c r="D940" s="58">
        <v>2043849.68</v>
      </c>
      <c r="E940" s="236" t="s">
        <v>384</v>
      </c>
      <c r="F940" s="237" t="s">
        <v>218</v>
      </c>
      <c r="G940" s="58">
        <v>2377864.4544851198</v>
      </c>
      <c r="H940" s="62">
        <v>43351</v>
      </c>
      <c r="I940" s="62">
        <v>43395</v>
      </c>
      <c r="J940" s="59">
        <v>2043849.68</v>
      </c>
      <c r="K940" s="1"/>
      <c r="L940" s="1"/>
      <c r="M940" s="1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</row>
    <row r="941" spans="1:62" s="3" customFormat="1" ht="15.75" customHeight="1" x14ac:dyDescent="0.25">
      <c r="A941" s="294"/>
      <c r="B941" s="281"/>
      <c r="C941" s="103" t="s">
        <v>8</v>
      </c>
      <c r="D941" s="213">
        <v>22037717.742617901</v>
      </c>
      <c r="E941" s="239"/>
      <c r="F941" s="240"/>
      <c r="G941" s="60">
        <v>18364764.78551488</v>
      </c>
      <c r="H941" s="40">
        <v>43373</v>
      </c>
      <c r="I941" s="210">
        <v>43452</v>
      </c>
      <c r="J941" s="183">
        <v>15894538.640000001</v>
      </c>
      <c r="K941" s="2"/>
      <c r="L941" s="2"/>
      <c r="M941" s="2"/>
    </row>
    <row r="942" spans="1:62" s="4" customFormat="1" ht="17.25" outlineLevel="1" thickBot="1" x14ac:dyDescent="0.3">
      <c r="A942" s="255" t="s">
        <v>10</v>
      </c>
      <c r="B942" s="225"/>
      <c r="C942" s="41"/>
      <c r="D942" s="37">
        <f>SUM(D940:D941)</f>
        <v>24081567.422617901</v>
      </c>
      <c r="E942" s="34"/>
      <c r="F942" s="33"/>
      <c r="G942" s="18">
        <f>SUM(G940:G941)</f>
        <v>20742629.239999998</v>
      </c>
      <c r="H942" s="39"/>
      <c r="I942" s="28"/>
      <c r="J942" s="37">
        <f>SUM(J940:J941)</f>
        <v>17938388.32</v>
      </c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</row>
    <row r="943" spans="1:62" s="3" customFormat="1" ht="32.25" customHeight="1" x14ac:dyDescent="0.25">
      <c r="A943" s="292">
        <v>34</v>
      </c>
      <c r="B943" s="324" t="s">
        <v>171</v>
      </c>
      <c r="C943" s="58" t="s">
        <v>2</v>
      </c>
      <c r="D943" s="60">
        <v>785030.4</v>
      </c>
      <c r="E943" s="236" t="s">
        <v>379</v>
      </c>
      <c r="F943" s="237" t="s">
        <v>187</v>
      </c>
      <c r="G943" s="58">
        <v>980022.92</v>
      </c>
      <c r="H943" s="62">
        <v>43332</v>
      </c>
      <c r="I943" s="62">
        <v>43367</v>
      </c>
      <c r="J943" s="59">
        <v>785030.4</v>
      </c>
      <c r="K943" s="2"/>
      <c r="L943" s="2"/>
      <c r="M943" s="2"/>
    </row>
    <row r="944" spans="1:62" s="3" customFormat="1" ht="32.25" customHeight="1" x14ac:dyDescent="0.25">
      <c r="A944" s="293"/>
      <c r="B944" s="325"/>
      <c r="C944" s="60" t="s">
        <v>3</v>
      </c>
      <c r="D944" s="83">
        <v>173700.72</v>
      </c>
      <c r="E944" s="228"/>
      <c r="F944" s="231"/>
      <c r="G944" s="60">
        <v>196938.91</v>
      </c>
      <c r="H944" s="40">
        <v>43317</v>
      </c>
      <c r="I944" s="40">
        <v>43362</v>
      </c>
      <c r="J944" s="207">
        <v>173700.72</v>
      </c>
      <c r="K944" s="2"/>
      <c r="L944" s="2"/>
      <c r="M944" s="2"/>
    </row>
    <row r="945" spans="1:62" s="3" customFormat="1" ht="32.25" customHeight="1" x14ac:dyDescent="0.25">
      <c r="A945" s="293"/>
      <c r="B945" s="325"/>
      <c r="C945" s="60" t="s">
        <v>4</v>
      </c>
      <c r="D945" s="83">
        <v>206076.38</v>
      </c>
      <c r="E945" s="228"/>
      <c r="F945" s="231"/>
      <c r="G945" s="60">
        <v>214374.97</v>
      </c>
      <c r="H945" s="40">
        <v>43317</v>
      </c>
      <c r="I945" s="40">
        <v>43362</v>
      </c>
      <c r="J945" s="207">
        <v>206076.38</v>
      </c>
      <c r="K945" s="1"/>
      <c r="L945" s="1"/>
      <c r="M945" s="1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</row>
    <row r="946" spans="1:62" s="3" customFormat="1" ht="32.25" customHeight="1" x14ac:dyDescent="0.25">
      <c r="A946" s="294"/>
      <c r="B946" s="326"/>
      <c r="C946" s="60" t="s">
        <v>8</v>
      </c>
      <c r="D946" s="83">
        <v>4605871.58</v>
      </c>
      <c r="E946" s="239"/>
      <c r="F946" s="240"/>
      <c r="G946" s="60">
        <v>3583799.66</v>
      </c>
      <c r="H946" s="40">
        <v>43337</v>
      </c>
      <c r="I946" s="40">
        <v>43367</v>
      </c>
      <c r="J946" s="207">
        <v>4605871.58</v>
      </c>
      <c r="K946" s="2"/>
      <c r="L946" s="2"/>
      <c r="M946" s="2"/>
    </row>
    <row r="947" spans="1:62" s="4" customFormat="1" ht="17.25" outlineLevel="1" thickBot="1" x14ac:dyDescent="0.3">
      <c r="A947" s="255" t="s">
        <v>10</v>
      </c>
      <c r="B947" s="225"/>
      <c r="C947" s="99"/>
      <c r="D947" s="37">
        <f>SUM(D943:D946)</f>
        <v>5770679.0800000001</v>
      </c>
      <c r="E947" s="34"/>
      <c r="F947" s="33"/>
      <c r="G947" s="18">
        <f>SUM(G943:G946)</f>
        <v>4975136.46</v>
      </c>
      <c r="H947" s="39"/>
      <c r="I947" s="28"/>
      <c r="J947" s="37">
        <f>SUM(J943:J946)</f>
        <v>5770679.0800000001</v>
      </c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</row>
    <row r="948" spans="1:62" s="3" customFormat="1" ht="32.25" customHeight="1" x14ac:dyDescent="0.25">
      <c r="A948" s="282">
        <v>37</v>
      </c>
      <c r="B948" s="324" t="s">
        <v>172</v>
      </c>
      <c r="C948" s="89" t="s">
        <v>5</v>
      </c>
      <c r="D948" s="58">
        <v>2136718.04</v>
      </c>
      <c r="E948" s="236" t="s">
        <v>379</v>
      </c>
      <c r="F948" s="237" t="s">
        <v>187</v>
      </c>
      <c r="G948" s="58">
        <v>2609865.5699999998</v>
      </c>
      <c r="H948" s="62">
        <v>43322</v>
      </c>
      <c r="I948" s="62">
        <v>43356</v>
      </c>
      <c r="J948" s="59">
        <v>2136718.04</v>
      </c>
      <c r="K948" s="2"/>
      <c r="L948" s="2"/>
      <c r="M948" s="2"/>
    </row>
    <row r="949" spans="1:62" s="3" customFormat="1" ht="30.75" customHeight="1" x14ac:dyDescent="0.25">
      <c r="A949" s="283"/>
      <c r="B949" s="325"/>
      <c r="C949" s="72" t="s">
        <v>2</v>
      </c>
      <c r="D949" s="60">
        <v>4333093.34</v>
      </c>
      <c r="E949" s="228"/>
      <c r="F949" s="231"/>
      <c r="G949" s="60">
        <v>5174736.88</v>
      </c>
      <c r="H949" s="40">
        <v>43347</v>
      </c>
      <c r="I949" s="40">
        <v>43388</v>
      </c>
      <c r="J949" s="207">
        <f>4333093.34+1396730.6</f>
        <v>5729823.9399999995</v>
      </c>
      <c r="K949" s="2"/>
      <c r="L949" s="2"/>
      <c r="M949" s="2"/>
    </row>
    <row r="950" spans="1:62" s="3" customFormat="1" ht="22.5" customHeight="1" x14ac:dyDescent="0.25">
      <c r="A950" s="283"/>
      <c r="B950" s="325"/>
      <c r="C950" s="72" t="s">
        <v>3</v>
      </c>
      <c r="D950" s="60">
        <v>3902566.9130044002</v>
      </c>
      <c r="E950" s="228"/>
      <c r="F950" s="231"/>
      <c r="G950" s="60">
        <v>3252139.09</v>
      </c>
      <c r="H950" s="40">
        <v>43322</v>
      </c>
      <c r="I950" s="40">
        <v>43432</v>
      </c>
      <c r="J950" s="207">
        <v>2859224.96</v>
      </c>
      <c r="K950" s="1"/>
      <c r="L950" s="1"/>
      <c r="M950" s="1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</row>
    <row r="951" spans="1:62" s="3" customFormat="1" ht="22.5" customHeight="1" x14ac:dyDescent="0.25">
      <c r="A951" s="455"/>
      <c r="B951" s="326"/>
      <c r="C951" s="72" t="s">
        <v>4</v>
      </c>
      <c r="D951" s="60">
        <v>1761961.8209955699</v>
      </c>
      <c r="E951" s="239"/>
      <c r="F951" s="240"/>
      <c r="G951" s="60">
        <v>1468301.52</v>
      </c>
      <c r="H951" s="40">
        <v>43322</v>
      </c>
      <c r="I951" s="40">
        <v>43432</v>
      </c>
      <c r="J951" s="207">
        <v>1528127.35</v>
      </c>
      <c r="K951" s="2"/>
      <c r="L951" s="2"/>
      <c r="M951" s="2"/>
    </row>
    <row r="952" spans="1:62" s="4" customFormat="1" ht="17.25" thickBot="1" x14ac:dyDescent="0.3">
      <c r="A952" s="225" t="s">
        <v>10</v>
      </c>
      <c r="B952" s="225"/>
      <c r="C952" s="41"/>
      <c r="D952" s="37">
        <f>SUM(D948:D951)</f>
        <v>12134340.11399997</v>
      </c>
      <c r="E952" s="34"/>
      <c r="F952" s="33"/>
      <c r="G952" s="37">
        <f>SUM(G948:G951)</f>
        <v>12505043.059999999</v>
      </c>
      <c r="H952" s="39"/>
      <c r="I952" s="28"/>
      <c r="J952" s="37">
        <f>SUM(J948:J951)</f>
        <v>12253894.289999999</v>
      </c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</row>
    <row r="953" spans="1:62" s="3" customFormat="1" ht="38.25" customHeight="1" x14ac:dyDescent="0.25">
      <c r="A953" s="282">
        <v>38</v>
      </c>
      <c r="B953" s="279" t="s">
        <v>51</v>
      </c>
      <c r="C953" s="103" t="s">
        <v>7</v>
      </c>
      <c r="D953" s="213">
        <v>7820240</v>
      </c>
      <c r="E953" s="215" t="s">
        <v>485</v>
      </c>
      <c r="F953" s="183" t="s">
        <v>195</v>
      </c>
      <c r="G953" s="213">
        <v>6061254.0199999996</v>
      </c>
      <c r="H953" s="187">
        <v>43521</v>
      </c>
      <c r="I953" s="187"/>
      <c r="J953" s="183"/>
      <c r="K953" s="2"/>
      <c r="L953" s="2"/>
      <c r="M953" s="2"/>
    </row>
    <row r="954" spans="1:62" s="3" customFormat="1" ht="33" x14ac:dyDescent="0.25">
      <c r="A954" s="283"/>
      <c r="B954" s="280"/>
      <c r="C954" s="72" t="s">
        <v>269</v>
      </c>
      <c r="D954" s="60">
        <v>184251</v>
      </c>
      <c r="E954" s="49" t="s">
        <v>420</v>
      </c>
      <c r="F954" s="207" t="s">
        <v>390</v>
      </c>
      <c r="G954" s="60">
        <v>217416.18</v>
      </c>
      <c r="H954" s="40">
        <v>43379</v>
      </c>
      <c r="I954" s="40"/>
      <c r="J954" s="207">
        <v>184251</v>
      </c>
      <c r="K954" s="1"/>
      <c r="L954" s="1"/>
      <c r="M954" s="1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</row>
    <row r="955" spans="1:62" s="4" customFormat="1" ht="17.25" thickBot="1" x14ac:dyDescent="0.3">
      <c r="A955" s="225" t="s">
        <v>10</v>
      </c>
      <c r="B955" s="225"/>
      <c r="C955" s="41"/>
      <c r="D955" s="37">
        <f>SUM(D953:D954)</f>
        <v>8004491</v>
      </c>
      <c r="E955" s="34"/>
      <c r="F955" s="33"/>
      <c r="G955" s="37">
        <f>SUM(G953:G954)</f>
        <v>6278670.1999999993</v>
      </c>
      <c r="H955" s="39"/>
      <c r="I955" s="28"/>
      <c r="J955" s="37">
        <f>SUM(J953:J954)</f>
        <v>184251</v>
      </c>
      <c r="K955" s="1"/>
      <c r="L955" s="1"/>
      <c r="M955" s="1"/>
    </row>
    <row r="956" spans="1:62" s="3" customFormat="1" ht="33" x14ac:dyDescent="0.25">
      <c r="A956" s="105">
        <v>39</v>
      </c>
      <c r="B956" s="190" t="s">
        <v>173</v>
      </c>
      <c r="C956" s="103" t="s">
        <v>5</v>
      </c>
      <c r="D956" s="213">
        <v>819040.36</v>
      </c>
      <c r="E956" s="215" t="s">
        <v>380</v>
      </c>
      <c r="F956" s="183" t="s">
        <v>188</v>
      </c>
      <c r="G956" s="213">
        <v>975884.81720426225</v>
      </c>
      <c r="H956" s="187">
        <v>43351</v>
      </c>
      <c r="I956" s="187">
        <v>43364</v>
      </c>
      <c r="J956" s="183">
        <v>819040.36</v>
      </c>
      <c r="K956" s="2"/>
      <c r="L956" s="2"/>
      <c r="M956" s="2"/>
    </row>
    <row r="957" spans="1:62" s="4" customFormat="1" ht="17.25" thickBot="1" x14ac:dyDescent="0.3">
      <c r="A957" s="225" t="s">
        <v>10</v>
      </c>
      <c r="B957" s="225"/>
      <c r="C957" s="41"/>
      <c r="D957" s="37">
        <f>SUM(D956:D956)</f>
        <v>819040.36</v>
      </c>
      <c r="E957" s="34"/>
      <c r="F957" s="33"/>
      <c r="G957" s="37">
        <f>SUM(G956:G956)</f>
        <v>975884.81720426225</v>
      </c>
      <c r="H957" s="39"/>
      <c r="I957" s="28"/>
      <c r="J957" s="37">
        <f>SUM(J956:J956)</f>
        <v>819040.36</v>
      </c>
      <c r="K957" s="1"/>
      <c r="L957" s="1"/>
      <c r="M957" s="1"/>
    </row>
    <row r="958" spans="1:62" s="3" customFormat="1" ht="32.25" customHeight="1" x14ac:dyDescent="0.25">
      <c r="A958" s="282">
        <v>40</v>
      </c>
      <c r="B958" s="324" t="s">
        <v>174</v>
      </c>
      <c r="C958" s="103" t="s">
        <v>5</v>
      </c>
      <c r="D958" s="213">
        <v>762838.14</v>
      </c>
      <c r="E958" s="236" t="s">
        <v>380</v>
      </c>
      <c r="F958" s="237" t="s">
        <v>188</v>
      </c>
      <c r="G958" s="58">
        <v>962437.53734199924</v>
      </c>
      <c r="H958" s="62">
        <v>43351</v>
      </c>
      <c r="I958" s="62">
        <v>43349</v>
      </c>
      <c r="J958" s="59">
        <v>762838.14</v>
      </c>
      <c r="K958" s="1"/>
      <c r="L958" s="1"/>
      <c r="M958" s="1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</row>
    <row r="959" spans="1:62" s="4" customFormat="1" ht="33.75" customHeight="1" x14ac:dyDescent="0.25">
      <c r="A959" s="283"/>
      <c r="B959" s="325"/>
      <c r="C959" s="103" t="s">
        <v>2</v>
      </c>
      <c r="D959" s="60">
        <v>3034470.3</v>
      </c>
      <c r="E959" s="228"/>
      <c r="F959" s="231"/>
      <c r="G959" s="60">
        <v>3189624.9273294904</v>
      </c>
      <c r="H959" s="40">
        <v>43356</v>
      </c>
      <c r="I959" s="40">
        <v>43350</v>
      </c>
      <c r="J959" s="207">
        <v>3034470.3000000003</v>
      </c>
      <c r="K959" s="1"/>
      <c r="L959" s="1"/>
      <c r="M959" s="1"/>
    </row>
    <row r="960" spans="1:62" s="4" customFormat="1" ht="16.5" x14ac:dyDescent="0.25">
      <c r="A960" s="283"/>
      <c r="B960" s="325"/>
      <c r="C960" s="103" t="s">
        <v>3</v>
      </c>
      <c r="D960" s="83">
        <v>1478860.96</v>
      </c>
      <c r="E960" s="228"/>
      <c r="F960" s="231"/>
      <c r="G960" s="60">
        <v>1602659.0387843747</v>
      </c>
      <c r="H960" s="40">
        <v>43351</v>
      </c>
      <c r="I960" s="40">
        <v>43350</v>
      </c>
      <c r="J960" s="207">
        <v>1478860.96</v>
      </c>
      <c r="K960" s="1"/>
      <c r="L960" s="1"/>
      <c r="M960" s="1"/>
    </row>
    <row r="961" spans="1:62" s="4" customFormat="1" ht="16.5" x14ac:dyDescent="0.25">
      <c r="A961" s="283"/>
      <c r="B961" s="325"/>
      <c r="C961" s="103" t="s">
        <v>4</v>
      </c>
      <c r="D961" s="83">
        <v>549996.81999999995</v>
      </c>
      <c r="E961" s="228"/>
      <c r="F961" s="231"/>
      <c r="G961" s="60">
        <v>604010.77101327269</v>
      </c>
      <c r="H961" s="40">
        <v>43351</v>
      </c>
      <c r="I961" s="40">
        <v>43350</v>
      </c>
      <c r="J961" s="207">
        <v>549996.81999999995</v>
      </c>
      <c r="K961" s="1"/>
      <c r="L961" s="1"/>
      <c r="M961" s="1"/>
    </row>
    <row r="962" spans="1:62" s="4" customFormat="1" ht="33.75" customHeight="1" x14ac:dyDescent="0.25">
      <c r="A962" s="455"/>
      <c r="B962" s="326"/>
      <c r="C962" s="102" t="s">
        <v>7</v>
      </c>
      <c r="D962" s="83">
        <v>4914815.6399999997</v>
      </c>
      <c r="E962" s="239"/>
      <c r="F962" s="240"/>
      <c r="G962" s="212">
        <v>5013111.8778519817</v>
      </c>
      <c r="H962" s="186">
        <v>43366</v>
      </c>
      <c r="I962" s="210">
        <v>43395</v>
      </c>
      <c r="J962" s="209">
        <v>4914815.6399999997</v>
      </c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</row>
    <row r="963" spans="1:62" s="4" customFormat="1" ht="17.25" thickBot="1" x14ac:dyDescent="0.3">
      <c r="A963" s="225" t="s">
        <v>10</v>
      </c>
      <c r="B963" s="225"/>
      <c r="C963" s="41"/>
      <c r="D963" s="37">
        <f>SUM(D958:D962)</f>
        <v>10740981.859999999</v>
      </c>
      <c r="E963" s="34"/>
      <c r="F963" s="33"/>
      <c r="G963" s="37">
        <f>SUM(G958:G962)</f>
        <v>11371844.152321119</v>
      </c>
      <c r="H963" s="39"/>
      <c r="I963" s="28"/>
      <c r="J963" s="37">
        <f>SUM(J958:J962)</f>
        <v>10740981.859999999</v>
      </c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</row>
    <row r="964" spans="1:62" s="3" customFormat="1" ht="16.5" x14ac:dyDescent="0.25">
      <c r="A964" s="455">
        <v>41</v>
      </c>
      <c r="B964" s="326" t="s">
        <v>175</v>
      </c>
      <c r="C964" s="103" t="s">
        <v>5</v>
      </c>
      <c r="D964" s="213">
        <v>558478.66</v>
      </c>
      <c r="E964" s="236" t="s">
        <v>380</v>
      </c>
      <c r="F964" s="237" t="s">
        <v>188</v>
      </c>
      <c r="G964" s="456">
        <v>670948.53592764633</v>
      </c>
      <c r="H964" s="187">
        <v>43341</v>
      </c>
      <c r="I964" s="187">
        <v>43349</v>
      </c>
      <c r="J964" s="183">
        <v>558478.66</v>
      </c>
      <c r="K964" s="2"/>
      <c r="L964" s="2"/>
      <c r="M964" s="2"/>
    </row>
    <row r="965" spans="1:62" s="3" customFormat="1" ht="16.5" x14ac:dyDescent="0.25">
      <c r="A965" s="455"/>
      <c r="B965" s="326"/>
      <c r="C965" s="103" t="s">
        <v>2</v>
      </c>
      <c r="D965" s="213">
        <v>3994538.36</v>
      </c>
      <c r="E965" s="228"/>
      <c r="F965" s="231"/>
      <c r="G965" s="456">
        <v>4055025.4960654145</v>
      </c>
      <c r="H965" s="187">
        <v>43356</v>
      </c>
      <c r="I965" s="187">
        <v>43353</v>
      </c>
      <c r="J965" s="183">
        <v>3994538.36</v>
      </c>
      <c r="K965" s="2"/>
      <c r="L965" s="2"/>
      <c r="M965" s="2"/>
    </row>
    <row r="966" spans="1:62" s="3" customFormat="1" ht="16.5" x14ac:dyDescent="0.25">
      <c r="A966" s="455"/>
      <c r="B966" s="326"/>
      <c r="C966" s="103" t="s">
        <v>3</v>
      </c>
      <c r="D966" s="213">
        <v>1341329.6000000001</v>
      </c>
      <c r="E966" s="228"/>
      <c r="F966" s="231"/>
      <c r="G966" s="456">
        <v>1430753.0297451639</v>
      </c>
      <c r="H966" s="187">
        <v>43341</v>
      </c>
      <c r="I966" s="187">
        <v>43349</v>
      </c>
      <c r="J966" s="183">
        <v>1341329.6000000001</v>
      </c>
      <c r="K966" s="2"/>
      <c r="L966" s="2"/>
      <c r="M966" s="2"/>
    </row>
    <row r="967" spans="1:62" s="3" customFormat="1" ht="16.5" x14ac:dyDescent="0.25">
      <c r="A967" s="455"/>
      <c r="B967" s="326"/>
      <c r="C967" s="103" t="s">
        <v>4</v>
      </c>
      <c r="D967" s="213">
        <v>454145.42</v>
      </c>
      <c r="E967" s="228"/>
      <c r="F967" s="231"/>
      <c r="G967" s="456">
        <v>755519.70146140549</v>
      </c>
      <c r="H967" s="187">
        <v>43341</v>
      </c>
      <c r="I967" s="187">
        <v>43349</v>
      </c>
      <c r="J967" s="183">
        <v>454145.42</v>
      </c>
      <c r="K967" s="1"/>
      <c r="L967" s="1"/>
      <c r="M967" s="1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</row>
    <row r="968" spans="1:62" s="3" customFormat="1" ht="35.25" customHeight="1" x14ac:dyDescent="0.25">
      <c r="A968" s="457"/>
      <c r="B968" s="337"/>
      <c r="C968" s="72" t="s">
        <v>7</v>
      </c>
      <c r="D968" s="60">
        <v>5506051.0999999996</v>
      </c>
      <c r="E968" s="239"/>
      <c r="F968" s="240"/>
      <c r="G968" s="60">
        <v>5616172.6072749849</v>
      </c>
      <c r="H968" s="40">
        <v>43366</v>
      </c>
      <c r="I968" s="40">
        <v>43397</v>
      </c>
      <c r="J968" s="207">
        <v>5506051.0999999996</v>
      </c>
      <c r="K968" s="2"/>
      <c r="L968" s="2"/>
      <c r="M968" s="2"/>
    </row>
    <row r="969" spans="1:62" s="4" customFormat="1" ht="17.25" thickBot="1" x14ac:dyDescent="0.3">
      <c r="A969" s="225" t="s">
        <v>10</v>
      </c>
      <c r="B969" s="225"/>
      <c r="C969" s="41"/>
      <c r="D969" s="37">
        <f>SUM(D964:D968)</f>
        <v>11854543.139999999</v>
      </c>
      <c r="E969" s="34"/>
      <c r="F969" s="33"/>
      <c r="G969" s="37">
        <f>SUM(G964:G968)</f>
        <v>12528419.370474614</v>
      </c>
      <c r="H969" s="39"/>
      <c r="I969" s="28"/>
      <c r="J969" s="37">
        <f>SUM(J964:J968)</f>
        <v>11854543.139999999</v>
      </c>
      <c r="K969" s="1"/>
      <c r="L969" s="1"/>
      <c r="M969" s="1"/>
    </row>
    <row r="970" spans="1:62" s="3" customFormat="1" ht="38.25" customHeight="1" x14ac:dyDescent="0.25">
      <c r="A970" s="105">
        <v>42</v>
      </c>
      <c r="B970" s="205" t="s">
        <v>52</v>
      </c>
      <c r="C970" s="103" t="s">
        <v>5</v>
      </c>
      <c r="D970" s="213">
        <v>2427361.56</v>
      </c>
      <c r="E970" s="90" t="s">
        <v>237</v>
      </c>
      <c r="F970" s="59" t="s">
        <v>201</v>
      </c>
      <c r="G970" s="213">
        <v>2022801.3</v>
      </c>
      <c r="H970" s="62">
        <v>43290</v>
      </c>
      <c r="I970" s="187">
        <v>43403</v>
      </c>
      <c r="J970" s="183">
        <v>1047779.6</v>
      </c>
      <c r="K970" s="2"/>
      <c r="L970" s="2"/>
      <c r="M970" s="2"/>
    </row>
    <row r="971" spans="1:62" s="4" customFormat="1" ht="17.25" thickBot="1" x14ac:dyDescent="0.3">
      <c r="A971" s="225" t="s">
        <v>10</v>
      </c>
      <c r="B971" s="225"/>
      <c r="C971" s="41"/>
      <c r="D971" s="37">
        <f>SUM(D970:D970)</f>
        <v>2427361.56</v>
      </c>
      <c r="E971" s="34"/>
      <c r="F971" s="71"/>
      <c r="G971" s="37">
        <f>SUM(G970:G970)</f>
        <v>2022801.3</v>
      </c>
      <c r="H971" s="35"/>
      <c r="I971" s="28"/>
      <c r="J971" s="37">
        <f>SUM(J970:J970)</f>
        <v>1047779.6</v>
      </c>
      <c r="K971" s="1"/>
      <c r="L971" s="1"/>
      <c r="M971" s="1"/>
    </row>
    <row r="972" spans="1:62" s="3" customFormat="1" ht="69.75" customHeight="1" x14ac:dyDescent="0.25">
      <c r="A972" s="105">
        <v>43</v>
      </c>
      <c r="B972" s="205" t="s">
        <v>176</v>
      </c>
      <c r="C972" s="103" t="s">
        <v>7</v>
      </c>
      <c r="D972" s="213">
        <v>4917956.6900000004</v>
      </c>
      <c r="E972" s="215" t="s">
        <v>260</v>
      </c>
      <c r="F972" s="59" t="s">
        <v>376</v>
      </c>
      <c r="G972" s="213">
        <v>5827420.04</v>
      </c>
      <c r="H972" s="62">
        <v>43308</v>
      </c>
      <c r="I972" s="187">
        <v>43355</v>
      </c>
      <c r="J972" s="183">
        <v>4917956.6900000004</v>
      </c>
      <c r="K972" s="2"/>
      <c r="L972" s="2"/>
      <c r="M972" s="2"/>
    </row>
    <row r="973" spans="1:62" s="4" customFormat="1" ht="17.25" thickBot="1" x14ac:dyDescent="0.3">
      <c r="A973" s="225" t="s">
        <v>10</v>
      </c>
      <c r="B973" s="225"/>
      <c r="C973" s="41"/>
      <c r="D973" s="37">
        <f>SUM(D972:D972)</f>
        <v>4917956.6900000004</v>
      </c>
      <c r="E973" s="34"/>
      <c r="F973" s="87"/>
      <c r="G973" s="37">
        <f>SUM(G972:G972)</f>
        <v>5827420.04</v>
      </c>
      <c r="H973" s="159"/>
      <c r="I973" s="28"/>
      <c r="J973" s="37">
        <f>SUM(J972:J972)</f>
        <v>4917956.6900000004</v>
      </c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</row>
    <row r="974" spans="1:62" s="3" customFormat="1" ht="46.5" customHeight="1" x14ac:dyDescent="0.25">
      <c r="A974" s="208">
        <v>44</v>
      </c>
      <c r="B974" s="204" t="s">
        <v>53</v>
      </c>
      <c r="C974" s="103" t="s">
        <v>269</v>
      </c>
      <c r="D974" s="213">
        <v>134928.25</v>
      </c>
      <c r="E974" s="215"/>
      <c r="F974" s="183"/>
      <c r="G974" s="213"/>
      <c r="H974" s="187"/>
      <c r="I974" s="187"/>
      <c r="J974" s="183"/>
      <c r="K974" s="2"/>
      <c r="L974" s="2"/>
      <c r="M974" s="2"/>
    </row>
    <row r="975" spans="1:62" s="4" customFormat="1" ht="17.25" thickBot="1" x14ac:dyDescent="0.3">
      <c r="A975" s="225" t="s">
        <v>10</v>
      </c>
      <c r="B975" s="225"/>
      <c r="C975" s="41"/>
      <c r="D975" s="37">
        <f>SUM(D974:D974)</f>
        <v>134928.25</v>
      </c>
      <c r="E975" s="34"/>
      <c r="F975" s="33"/>
      <c r="G975" s="37">
        <f>SUM(G974:G974)</f>
        <v>0</v>
      </c>
      <c r="H975" s="39"/>
      <c r="I975" s="28"/>
      <c r="J975" s="37">
        <f>SUM(J974:J974)</f>
        <v>0</v>
      </c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</row>
    <row r="976" spans="1:62" s="3" customFormat="1" ht="16.5" x14ac:dyDescent="0.25">
      <c r="A976" s="282">
        <v>45</v>
      </c>
      <c r="B976" s="279" t="s">
        <v>177</v>
      </c>
      <c r="C976" s="103" t="s">
        <v>2</v>
      </c>
      <c r="D976" s="213">
        <v>4754536.4359978596</v>
      </c>
      <c r="E976" s="236" t="s">
        <v>386</v>
      </c>
      <c r="F976" s="237" t="s">
        <v>218</v>
      </c>
      <c r="G976" s="213">
        <v>3962113.6966648828</v>
      </c>
      <c r="H976" s="187">
        <v>43351</v>
      </c>
      <c r="I976" s="187">
        <v>43410</v>
      </c>
      <c r="J976" s="183">
        <v>3975334.18</v>
      </c>
      <c r="K976" s="2"/>
      <c r="L976" s="2"/>
      <c r="M976" s="2"/>
    </row>
    <row r="977" spans="1:62" s="3" customFormat="1" ht="16.5" x14ac:dyDescent="0.25">
      <c r="A977" s="283"/>
      <c r="B977" s="280"/>
      <c r="C977" s="72" t="s">
        <v>3</v>
      </c>
      <c r="D977" s="60">
        <v>2736947.82143518</v>
      </c>
      <c r="E977" s="228"/>
      <c r="F977" s="231"/>
      <c r="G977" s="60">
        <v>2280789.8511959822</v>
      </c>
      <c r="H977" s="40">
        <v>43341</v>
      </c>
      <c r="I977" s="40">
        <v>43416</v>
      </c>
      <c r="J977" s="207">
        <v>2179645.6</v>
      </c>
      <c r="K977" s="1"/>
      <c r="L977" s="1"/>
      <c r="M977" s="1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</row>
    <row r="978" spans="1:62" s="3" customFormat="1" ht="16.5" x14ac:dyDescent="0.25">
      <c r="A978" s="455"/>
      <c r="B978" s="281"/>
      <c r="C978" s="72" t="s">
        <v>4</v>
      </c>
      <c r="D978" s="60">
        <v>1104184.8745669599</v>
      </c>
      <c r="E978" s="239"/>
      <c r="F978" s="240"/>
      <c r="G978" s="60">
        <v>920154.06213913416</v>
      </c>
      <c r="H978" s="40">
        <v>43341</v>
      </c>
      <c r="I978" s="40">
        <v>43416</v>
      </c>
      <c r="J978" s="207">
        <v>835514.48</v>
      </c>
      <c r="K978" s="2"/>
      <c r="L978" s="2"/>
      <c r="M978" s="2"/>
    </row>
    <row r="979" spans="1:62" s="4" customFormat="1" ht="17.25" thickBot="1" x14ac:dyDescent="0.3">
      <c r="A979" s="225" t="s">
        <v>10</v>
      </c>
      <c r="B979" s="225"/>
      <c r="C979" s="41"/>
      <c r="D979" s="37">
        <f>SUM(D976:D978)</f>
        <v>8595669.1319999993</v>
      </c>
      <c r="E979" s="34"/>
      <c r="F979" s="33"/>
      <c r="G979" s="37">
        <f>SUM(G976:G978)</f>
        <v>7163057.6099999985</v>
      </c>
      <c r="H979" s="39"/>
      <c r="I979" s="28"/>
      <c r="J979" s="37">
        <f>SUM(J976:J978)</f>
        <v>6990494.2599999998</v>
      </c>
      <c r="K979" s="1"/>
      <c r="L979" s="1"/>
      <c r="M979" s="1"/>
    </row>
    <row r="980" spans="1:62" s="3" customFormat="1" ht="45.75" customHeight="1" x14ac:dyDescent="0.25">
      <c r="A980" s="105">
        <v>46</v>
      </c>
      <c r="B980" s="205" t="s">
        <v>178</v>
      </c>
      <c r="C980" s="103" t="s">
        <v>8</v>
      </c>
      <c r="D980" s="213">
        <v>5036353.28</v>
      </c>
      <c r="E980" s="215" t="s">
        <v>262</v>
      </c>
      <c r="F980" s="183" t="s">
        <v>187</v>
      </c>
      <c r="G980" s="213">
        <v>4739502.41</v>
      </c>
      <c r="H980" s="187">
        <v>43330</v>
      </c>
      <c r="I980" s="187">
        <v>43381</v>
      </c>
      <c r="J980" s="183">
        <v>5036353.28</v>
      </c>
      <c r="K980" s="2"/>
      <c r="L980" s="2"/>
      <c r="M980" s="2"/>
    </row>
    <row r="981" spans="1:62" s="4" customFormat="1" ht="17.25" thickBot="1" x14ac:dyDescent="0.3">
      <c r="A981" s="225" t="s">
        <v>10</v>
      </c>
      <c r="B981" s="225"/>
      <c r="C981" s="41"/>
      <c r="D981" s="37">
        <f>SUM(D980:D980)</f>
        <v>5036353.28</v>
      </c>
      <c r="E981" s="34"/>
      <c r="F981" s="33"/>
      <c r="G981" s="37">
        <f>SUM(G980:G980)</f>
        <v>4739502.41</v>
      </c>
      <c r="H981" s="39"/>
      <c r="I981" s="28"/>
      <c r="J981" s="37">
        <f>SUM(J980:J980)</f>
        <v>5036353.28</v>
      </c>
      <c r="K981" s="1"/>
      <c r="L981" s="1"/>
      <c r="M981" s="1"/>
    </row>
    <row r="982" spans="1:62" s="3" customFormat="1" ht="36" customHeight="1" x14ac:dyDescent="0.25">
      <c r="A982" s="282">
        <v>48</v>
      </c>
      <c r="B982" s="279" t="s">
        <v>179</v>
      </c>
      <c r="C982" s="103" t="s">
        <v>5</v>
      </c>
      <c r="D982" s="213">
        <v>1711731.6</v>
      </c>
      <c r="E982" s="236" t="s">
        <v>262</v>
      </c>
      <c r="F982" s="237" t="s">
        <v>187</v>
      </c>
      <c r="G982" s="213">
        <v>2199571.86</v>
      </c>
      <c r="H982" s="187">
        <v>43300</v>
      </c>
      <c r="I982" s="187">
        <v>43327</v>
      </c>
      <c r="J982" s="183">
        <v>1711731.6</v>
      </c>
      <c r="K982" s="1"/>
      <c r="L982" s="1"/>
      <c r="M982" s="1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</row>
    <row r="983" spans="1:62" s="3" customFormat="1" ht="36.75" customHeight="1" x14ac:dyDescent="0.25">
      <c r="A983" s="455"/>
      <c r="B983" s="281"/>
      <c r="C983" s="102" t="s">
        <v>8</v>
      </c>
      <c r="D983" s="212">
        <v>16222474.800000001</v>
      </c>
      <c r="E983" s="239"/>
      <c r="F983" s="240"/>
      <c r="G983" s="212">
        <v>17226104.02</v>
      </c>
      <c r="H983" s="186">
        <v>43335</v>
      </c>
      <c r="I983" s="186">
        <v>43382</v>
      </c>
      <c r="J983" s="182">
        <v>16222474.800000001</v>
      </c>
      <c r="K983" s="2"/>
      <c r="L983" s="2"/>
      <c r="M983" s="2"/>
    </row>
    <row r="984" spans="1:62" s="4" customFormat="1" ht="17.25" thickBot="1" x14ac:dyDescent="0.3">
      <c r="A984" s="225" t="s">
        <v>10</v>
      </c>
      <c r="B984" s="225"/>
      <c r="C984" s="41"/>
      <c r="D984" s="37">
        <f>SUM(D982:D983)</f>
        <v>17934206.400000002</v>
      </c>
      <c r="E984" s="34"/>
      <c r="F984" s="33"/>
      <c r="G984" s="37">
        <f>SUM(G982:G983)</f>
        <v>19425675.879999999</v>
      </c>
      <c r="H984" s="39"/>
      <c r="I984" s="28"/>
      <c r="J984" s="37">
        <f>SUM(J982:J983)</f>
        <v>17934206.400000002</v>
      </c>
      <c r="K984" s="1"/>
      <c r="L984" s="1"/>
      <c r="M984" s="1"/>
    </row>
    <row r="985" spans="1:62" s="3" customFormat="1" ht="35.25" customHeight="1" x14ac:dyDescent="0.25">
      <c r="A985" s="105">
        <v>49</v>
      </c>
      <c r="B985" s="205" t="s">
        <v>180</v>
      </c>
      <c r="C985" s="103" t="s">
        <v>7</v>
      </c>
      <c r="D985" s="213">
        <v>8125356.0999999996</v>
      </c>
      <c r="E985" s="222" t="s">
        <v>262</v>
      </c>
      <c r="F985" s="181" t="s">
        <v>187</v>
      </c>
      <c r="G985" s="211">
        <v>11881717.060000001</v>
      </c>
      <c r="H985" s="185">
        <v>43315</v>
      </c>
      <c r="I985" s="187">
        <v>43336</v>
      </c>
      <c r="J985" s="183">
        <v>8125356.0999999996</v>
      </c>
      <c r="K985" s="2"/>
      <c r="L985" s="2"/>
      <c r="M985" s="2"/>
    </row>
    <row r="986" spans="1:62" s="4" customFormat="1" ht="17.25" thickBot="1" x14ac:dyDescent="0.3">
      <c r="A986" s="225" t="s">
        <v>10</v>
      </c>
      <c r="B986" s="225"/>
      <c r="C986" s="41"/>
      <c r="D986" s="37">
        <f>SUM(D985:D985)</f>
        <v>8125356.0999999996</v>
      </c>
      <c r="E986" s="34"/>
      <c r="F986" s="33"/>
      <c r="G986" s="37">
        <f>SUM(G985:G985)</f>
        <v>11881717.060000001</v>
      </c>
      <c r="H986" s="39"/>
      <c r="I986" s="28"/>
      <c r="J986" s="37">
        <f>SUM(J985:J985)</f>
        <v>8125356.0999999996</v>
      </c>
      <c r="K986" s="1"/>
      <c r="L986" s="1"/>
      <c r="M986" s="1"/>
    </row>
    <row r="987" spans="1:62" s="3" customFormat="1" ht="42.75" customHeight="1" x14ac:dyDescent="0.25">
      <c r="A987" s="105">
        <v>50</v>
      </c>
      <c r="B987" s="205" t="s">
        <v>181</v>
      </c>
      <c r="C987" s="103" t="s">
        <v>7</v>
      </c>
      <c r="D987" s="213">
        <v>8090757.3200000003</v>
      </c>
      <c r="E987" s="222" t="s">
        <v>262</v>
      </c>
      <c r="F987" s="181" t="s">
        <v>187</v>
      </c>
      <c r="G987" s="211">
        <v>7480528.4100000001</v>
      </c>
      <c r="H987" s="185">
        <v>43320</v>
      </c>
      <c r="I987" s="185">
        <v>43339</v>
      </c>
      <c r="J987" s="183">
        <v>8090757.3200000003</v>
      </c>
      <c r="K987" s="2"/>
      <c r="L987" s="2"/>
      <c r="M987" s="2"/>
    </row>
    <row r="988" spans="1:62" s="4" customFormat="1" ht="17.25" thickBot="1" x14ac:dyDescent="0.3">
      <c r="A988" s="225" t="s">
        <v>10</v>
      </c>
      <c r="B988" s="225"/>
      <c r="C988" s="41"/>
      <c r="D988" s="37">
        <f>SUM(D987:D987)</f>
        <v>8090757.3200000003</v>
      </c>
      <c r="E988" s="34"/>
      <c r="F988" s="33"/>
      <c r="G988" s="37">
        <f>SUM(G987:G987)</f>
        <v>7480528.4100000001</v>
      </c>
      <c r="H988" s="39"/>
      <c r="I988" s="28"/>
      <c r="J988" s="37">
        <f>SUM(J987:J987)</f>
        <v>8090757.3200000003</v>
      </c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</row>
    <row r="989" spans="1:62" s="3" customFormat="1" ht="33" customHeight="1" x14ac:dyDescent="0.25">
      <c r="A989" s="282">
        <v>51</v>
      </c>
      <c r="B989" s="279" t="s">
        <v>182</v>
      </c>
      <c r="C989" s="89" t="s">
        <v>2</v>
      </c>
      <c r="D989" s="58">
        <v>3563683.78</v>
      </c>
      <c r="E989" s="236" t="s">
        <v>383</v>
      </c>
      <c r="F989" s="237" t="s">
        <v>218</v>
      </c>
      <c r="G989" s="58">
        <v>3717755.2680048323</v>
      </c>
      <c r="H989" s="62">
        <v>43361</v>
      </c>
      <c r="I989" s="62">
        <v>43392</v>
      </c>
      <c r="J989" s="59">
        <v>3563683.78</v>
      </c>
      <c r="K989" s="2"/>
      <c r="L989" s="2"/>
      <c r="M989" s="2"/>
    </row>
    <row r="990" spans="1:62" s="3" customFormat="1" ht="38.25" customHeight="1" x14ac:dyDescent="0.25">
      <c r="A990" s="283"/>
      <c r="B990" s="280"/>
      <c r="C990" s="72" t="s">
        <v>3</v>
      </c>
      <c r="D990" s="60">
        <v>2055338.16</v>
      </c>
      <c r="E990" s="228"/>
      <c r="F990" s="231"/>
      <c r="G990" s="60">
        <v>2152720.9353651688</v>
      </c>
      <c r="H990" s="40">
        <v>43346</v>
      </c>
      <c r="I990" s="40">
        <v>43392</v>
      </c>
      <c r="J990" s="207">
        <v>2055338.16</v>
      </c>
      <c r="K990" s="1"/>
      <c r="L990" s="1"/>
      <c r="M990" s="1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</row>
    <row r="991" spans="1:62" s="3" customFormat="1" ht="41.25" customHeight="1" x14ac:dyDescent="0.25">
      <c r="A991" s="455"/>
      <c r="B991" s="281"/>
      <c r="C991" s="72" t="s">
        <v>4</v>
      </c>
      <c r="D991" s="60">
        <v>658713.76</v>
      </c>
      <c r="E991" s="239"/>
      <c r="F991" s="240"/>
      <c r="G991" s="60">
        <v>1056087.8966299985</v>
      </c>
      <c r="H991" s="40">
        <v>43346</v>
      </c>
      <c r="I991" s="40">
        <v>43392</v>
      </c>
      <c r="J991" s="207">
        <v>658713.76</v>
      </c>
      <c r="K991" s="2"/>
      <c r="L991" s="2"/>
      <c r="M991" s="2"/>
    </row>
    <row r="992" spans="1:62" s="4" customFormat="1" ht="17.25" thickBot="1" x14ac:dyDescent="0.3">
      <c r="A992" s="225" t="s">
        <v>10</v>
      </c>
      <c r="B992" s="225"/>
      <c r="C992" s="41"/>
      <c r="D992" s="37">
        <f>SUM(D989:D991)</f>
        <v>6277735.6999999993</v>
      </c>
      <c r="E992" s="34"/>
      <c r="F992" s="33"/>
      <c r="G992" s="37">
        <f>SUM(G989:G991)</f>
        <v>6926564.0999999996</v>
      </c>
      <c r="H992" s="39"/>
      <c r="I992" s="28"/>
      <c r="J992" s="37">
        <f>SUM(J989:J991)</f>
        <v>6277735.6999999993</v>
      </c>
      <c r="K992" s="1"/>
      <c r="L992" s="1"/>
      <c r="M992" s="1"/>
    </row>
    <row r="993" spans="1:62" s="3" customFormat="1" ht="61.5" customHeight="1" x14ac:dyDescent="0.25">
      <c r="A993" s="208">
        <v>52</v>
      </c>
      <c r="B993" s="204" t="s">
        <v>183</v>
      </c>
      <c r="C993" s="103" t="s">
        <v>8</v>
      </c>
      <c r="D993" s="213">
        <v>11213162.4</v>
      </c>
      <c r="E993" s="222" t="s">
        <v>262</v>
      </c>
      <c r="F993" s="181" t="s">
        <v>187</v>
      </c>
      <c r="G993" s="211">
        <v>11881717.060000001</v>
      </c>
      <c r="H993" s="185">
        <v>43325</v>
      </c>
      <c r="I993" s="187">
        <v>43382</v>
      </c>
      <c r="J993" s="183">
        <v>11213162.4</v>
      </c>
      <c r="K993" s="2"/>
      <c r="L993" s="2"/>
      <c r="M993" s="2"/>
    </row>
    <row r="994" spans="1:62" s="4" customFormat="1" ht="17.25" thickBot="1" x14ac:dyDescent="0.3">
      <c r="A994" s="225" t="s">
        <v>10</v>
      </c>
      <c r="B994" s="225"/>
      <c r="C994" s="41"/>
      <c r="D994" s="37">
        <f>SUM(D993:D993)</f>
        <v>11213162.4</v>
      </c>
      <c r="E994" s="34"/>
      <c r="F994" s="33"/>
      <c r="G994" s="37">
        <f>SUM(G993:G993)</f>
        <v>11881717.060000001</v>
      </c>
      <c r="H994" s="39"/>
      <c r="I994" s="28"/>
      <c r="J994" s="37">
        <f>SUM(J993:J993)</f>
        <v>11213162.4</v>
      </c>
      <c r="K994" s="1"/>
      <c r="L994" s="1"/>
      <c r="M994" s="1"/>
    </row>
    <row r="995" spans="1:62" s="3" customFormat="1" ht="39" customHeight="1" x14ac:dyDescent="0.25">
      <c r="A995" s="105">
        <v>53</v>
      </c>
      <c r="B995" s="205" t="s">
        <v>184</v>
      </c>
      <c r="C995" s="103" t="s">
        <v>8</v>
      </c>
      <c r="D995" s="213">
        <v>16970948.6117975</v>
      </c>
      <c r="E995" s="217" t="s">
        <v>262</v>
      </c>
      <c r="F995" s="183" t="s">
        <v>187</v>
      </c>
      <c r="G995" s="213">
        <v>14142457.18</v>
      </c>
      <c r="H995" s="187">
        <v>43330</v>
      </c>
      <c r="I995" s="187">
        <v>43418</v>
      </c>
      <c r="J995" s="183">
        <v>12327956.779999999</v>
      </c>
      <c r="K995" s="2"/>
      <c r="L995" s="2"/>
      <c r="M995" s="2"/>
    </row>
    <row r="996" spans="1:62" s="4" customFormat="1" ht="17.25" thickBot="1" x14ac:dyDescent="0.3">
      <c r="A996" s="225" t="s">
        <v>10</v>
      </c>
      <c r="B996" s="225"/>
      <c r="C996" s="41"/>
      <c r="D996" s="37">
        <f>SUM(D995:D995)</f>
        <v>16970948.6117975</v>
      </c>
      <c r="E996" s="34"/>
      <c r="F996" s="33"/>
      <c r="G996" s="37">
        <f>SUM(G995:G995)</f>
        <v>14142457.18</v>
      </c>
      <c r="H996" s="39"/>
      <c r="I996" s="28"/>
      <c r="J996" s="37">
        <f>SUM(J995:J995)</f>
        <v>12327956.779999999</v>
      </c>
      <c r="K996" s="1"/>
      <c r="L996" s="1"/>
      <c r="M996" s="1"/>
    </row>
    <row r="997" spans="1:62" s="3" customFormat="1" ht="49.5" customHeight="1" x14ac:dyDescent="0.25">
      <c r="A997" s="105">
        <v>54</v>
      </c>
      <c r="B997" s="205" t="s">
        <v>185</v>
      </c>
      <c r="C997" s="103" t="s">
        <v>8</v>
      </c>
      <c r="D997" s="213">
        <v>7794773.2000000002</v>
      </c>
      <c r="E997" s="216" t="s">
        <v>262</v>
      </c>
      <c r="F997" s="183" t="s">
        <v>187</v>
      </c>
      <c r="G997" s="213">
        <v>7131985.9199999999</v>
      </c>
      <c r="H997" s="187">
        <v>43315</v>
      </c>
      <c r="I997" s="187">
        <v>43392</v>
      </c>
      <c r="J997" s="183">
        <v>7794773.2000000002</v>
      </c>
      <c r="K997" s="2"/>
      <c r="L997" s="2"/>
      <c r="M997" s="2"/>
    </row>
    <row r="998" spans="1:62" s="4" customFormat="1" ht="17.25" thickBot="1" x14ac:dyDescent="0.3">
      <c r="A998" s="225" t="s">
        <v>10</v>
      </c>
      <c r="B998" s="225"/>
      <c r="C998" s="41"/>
      <c r="D998" s="37">
        <f>SUM(D997:D997)</f>
        <v>7794773.2000000002</v>
      </c>
      <c r="E998" s="34"/>
      <c r="F998" s="33"/>
      <c r="G998" s="37">
        <f>SUM(G997:G997)</f>
        <v>7131985.9199999999</v>
      </c>
      <c r="H998" s="39"/>
      <c r="I998" s="28"/>
      <c r="J998" s="195">
        <f>J997</f>
        <v>7794773.2000000002</v>
      </c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</row>
    <row r="999" spans="1:62" s="4" customFormat="1" ht="33" x14ac:dyDescent="0.25">
      <c r="A999" s="271">
        <v>56</v>
      </c>
      <c r="B999" s="271" t="s">
        <v>335</v>
      </c>
      <c r="C999" s="102" t="s">
        <v>7</v>
      </c>
      <c r="D999" s="212">
        <v>10169940.92</v>
      </c>
      <c r="E999" s="215" t="s">
        <v>472</v>
      </c>
      <c r="F999" s="183" t="s">
        <v>416</v>
      </c>
      <c r="G999" s="60">
        <v>10119091.216008507</v>
      </c>
      <c r="H999" s="187">
        <v>43459</v>
      </c>
      <c r="I999" s="57"/>
      <c r="J999" s="189"/>
      <c r="K999" s="1"/>
      <c r="L999" s="1"/>
      <c r="M999" s="1"/>
    </row>
    <row r="1000" spans="1:62" s="4" customFormat="1" ht="33" x14ac:dyDescent="0.25">
      <c r="A1000" s="272"/>
      <c r="B1000" s="272"/>
      <c r="C1000" s="72" t="s">
        <v>269</v>
      </c>
      <c r="D1000" s="60">
        <v>139771.17000000001</v>
      </c>
      <c r="E1000" s="49" t="s">
        <v>412</v>
      </c>
      <c r="F1000" s="207" t="s">
        <v>390</v>
      </c>
      <c r="G1000" s="60">
        <v>164929.98000000001</v>
      </c>
      <c r="H1000" s="40">
        <v>43318</v>
      </c>
      <c r="I1000" s="16"/>
      <c r="J1000" s="60">
        <v>139771.17000000001</v>
      </c>
      <c r="K1000" s="1"/>
      <c r="L1000" s="1"/>
      <c r="M1000" s="1"/>
    </row>
    <row r="1001" spans="1:62" s="4" customFormat="1" ht="17.25" thickBot="1" x14ac:dyDescent="0.3">
      <c r="A1001" s="225" t="s">
        <v>10</v>
      </c>
      <c r="B1001" s="225"/>
      <c r="C1001" s="41"/>
      <c r="D1001" s="37">
        <f>SUM(D999:D1000)</f>
        <v>10309712.09</v>
      </c>
      <c r="E1001" s="34"/>
      <c r="F1001" s="33"/>
      <c r="G1001" s="37">
        <f>G999+G1000</f>
        <v>10284021.196008507</v>
      </c>
      <c r="H1001" s="39"/>
      <c r="I1001" s="28"/>
      <c r="J1001" s="37">
        <f>SUM(J999:J1000)</f>
        <v>139771.17000000001</v>
      </c>
      <c r="K1001" s="1"/>
      <c r="L1001" s="1"/>
      <c r="M1001" s="1"/>
    </row>
    <row r="1002" spans="1:62" s="4" customFormat="1" ht="33" x14ac:dyDescent="0.25">
      <c r="A1002" s="271">
        <v>57</v>
      </c>
      <c r="B1002" s="271" t="s">
        <v>336</v>
      </c>
      <c r="C1002" s="102" t="s">
        <v>7</v>
      </c>
      <c r="D1002" s="213">
        <v>6995022.2999999998</v>
      </c>
      <c r="E1002" s="215" t="s">
        <v>472</v>
      </c>
      <c r="F1002" s="183" t="s">
        <v>416</v>
      </c>
      <c r="G1002" s="60">
        <v>6960047.1889185384</v>
      </c>
      <c r="H1002" s="187">
        <v>43459</v>
      </c>
      <c r="I1002" s="152"/>
      <c r="J1002" s="190"/>
      <c r="K1002" s="1"/>
      <c r="L1002" s="1"/>
      <c r="M1002" s="1"/>
    </row>
    <row r="1003" spans="1:62" s="4" customFormat="1" ht="33" x14ac:dyDescent="0.25">
      <c r="A1003" s="272"/>
      <c r="B1003" s="272"/>
      <c r="C1003" s="72" t="s">
        <v>269</v>
      </c>
      <c r="D1003" s="60">
        <v>130145.47</v>
      </c>
      <c r="E1003" s="49" t="s">
        <v>412</v>
      </c>
      <c r="F1003" s="207" t="s">
        <v>390</v>
      </c>
      <c r="G1003" s="60">
        <v>153571.65</v>
      </c>
      <c r="H1003" s="40">
        <v>43318</v>
      </c>
      <c r="I1003" s="16"/>
      <c r="J1003" s="60">
        <v>130145.47</v>
      </c>
      <c r="K1003" s="1"/>
      <c r="L1003" s="1"/>
      <c r="M1003" s="1"/>
    </row>
    <row r="1004" spans="1:62" s="4" customFormat="1" ht="17.25" thickBot="1" x14ac:dyDescent="0.3">
      <c r="A1004" s="225" t="s">
        <v>10</v>
      </c>
      <c r="B1004" s="225"/>
      <c r="C1004" s="41"/>
      <c r="D1004" s="37">
        <f>SUM(D1002:D1003)</f>
        <v>7125167.7699999996</v>
      </c>
      <c r="E1004" s="34"/>
      <c r="F1004" s="33"/>
      <c r="G1004" s="37">
        <f>G1002+G1003</f>
        <v>7113618.8389185388</v>
      </c>
      <c r="H1004" s="39"/>
      <c r="I1004" s="28"/>
      <c r="J1004" s="37">
        <f>SUM(J1002:J1003)</f>
        <v>130145.47</v>
      </c>
      <c r="K1004" s="1"/>
      <c r="L1004" s="1"/>
      <c r="M1004" s="1"/>
    </row>
    <row r="1005" spans="1:62" s="4" customFormat="1" ht="33" x14ac:dyDescent="0.25">
      <c r="A1005" s="271">
        <v>58</v>
      </c>
      <c r="B1005" s="271" t="s">
        <v>337</v>
      </c>
      <c r="C1005" s="102" t="s">
        <v>7</v>
      </c>
      <c r="D1005" s="213">
        <v>9473102.5399999991</v>
      </c>
      <c r="E1005" s="215" t="s">
        <v>459</v>
      </c>
      <c r="F1005" s="183" t="s">
        <v>460</v>
      </c>
      <c r="G1005" s="213">
        <v>8146868.1984961033</v>
      </c>
      <c r="H1005" s="187">
        <v>43451</v>
      </c>
      <c r="I1005" s="152"/>
      <c r="J1005" s="190"/>
      <c r="K1005" s="1"/>
      <c r="L1005" s="1"/>
      <c r="M1005" s="1"/>
    </row>
    <row r="1006" spans="1:62" s="4" customFormat="1" ht="33" x14ac:dyDescent="0.25">
      <c r="A1006" s="272"/>
      <c r="B1006" s="272"/>
      <c r="C1006" s="72" t="s">
        <v>269</v>
      </c>
      <c r="D1006" s="60">
        <v>183345.51</v>
      </c>
      <c r="E1006" s="49" t="s">
        <v>411</v>
      </c>
      <c r="F1006" s="207" t="s">
        <v>390</v>
      </c>
      <c r="G1006" s="60">
        <v>216347.7</v>
      </c>
      <c r="H1006" s="40">
        <v>43318</v>
      </c>
      <c r="I1006" s="16"/>
      <c r="J1006" s="60">
        <v>183345.51</v>
      </c>
      <c r="K1006" s="1"/>
      <c r="L1006" s="1"/>
      <c r="M1006" s="1"/>
    </row>
    <row r="1007" spans="1:62" s="4" customFormat="1" ht="17.25" thickBot="1" x14ac:dyDescent="0.3">
      <c r="A1007" s="225" t="s">
        <v>10</v>
      </c>
      <c r="B1007" s="225"/>
      <c r="C1007" s="41"/>
      <c r="D1007" s="37">
        <f>SUM(D1005:D1006)</f>
        <v>9656448.0499999989</v>
      </c>
      <c r="E1007" s="34"/>
      <c r="F1007" s="33"/>
      <c r="G1007" s="37">
        <f>G1005+G1006</f>
        <v>8363215.8984961035</v>
      </c>
      <c r="H1007" s="39"/>
      <c r="I1007" s="28"/>
      <c r="J1007" s="37">
        <f>SUM(J1005:J1006)</f>
        <v>183345.51</v>
      </c>
      <c r="K1007" s="1"/>
      <c r="L1007" s="1"/>
      <c r="M1007" s="1"/>
    </row>
    <row r="1008" spans="1:62" s="4" customFormat="1" ht="33" x14ac:dyDescent="0.25">
      <c r="A1008" s="271">
        <v>59</v>
      </c>
      <c r="B1008" s="271" t="s">
        <v>338</v>
      </c>
      <c r="C1008" s="102" t="s">
        <v>7</v>
      </c>
      <c r="D1008" s="213">
        <v>10140068.856000001</v>
      </c>
      <c r="E1008" s="215" t="s">
        <v>444</v>
      </c>
      <c r="F1008" s="183" t="s">
        <v>381</v>
      </c>
      <c r="G1008" s="213">
        <v>8450057.3800000008</v>
      </c>
      <c r="H1008" s="187">
        <v>43424</v>
      </c>
      <c r="I1008" s="187">
        <v>43461</v>
      </c>
      <c r="J1008" s="213">
        <v>7375380.8399999999</v>
      </c>
      <c r="K1008" s="1"/>
      <c r="L1008" s="1"/>
      <c r="M1008" s="1"/>
    </row>
    <row r="1009" spans="1:13" s="4" customFormat="1" ht="33" x14ac:dyDescent="0.25">
      <c r="A1009" s="272"/>
      <c r="B1009" s="272"/>
      <c r="C1009" s="72" t="s">
        <v>269</v>
      </c>
      <c r="D1009" s="60">
        <v>175724.19</v>
      </c>
      <c r="E1009" s="49" t="s">
        <v>411</v>
      </c>
      <c r="F1009" s="207" t="s">
        <v>390</v>
      </c>
      <c r="G1009" s="60">
        <v>207354.54</v>
      </c>
      <c r="H1009" s="40">
        <v>43318</v>
      </c>
      <c r="I1009" s="16"/>
      <c r="J1009" s="60">
        <v>175724.19</v>
      </c>
      <c r="K1009" s="1"/>
      <c r="L1009" s="1"/>
      <c r="M1009" s="1"/>
    </row>
    <row r="1010" spans="1:13" s="4" customFormat="1" ht="17.25" thickBot="1" x14ac:dyDescent="0.3">
      <c r="A1010" s="225" t="s">
        <v>10</v>
      </c>
      <c r="B1010" s="225"/>
      <c r="C1010" s="41"/>
      <c r="D1010" s="37">
        <f>SUM(D1008:D1009)</f>
        <v>10315793.046</v>
      </c>
      <c r="E1010" s="34"/>
      <c r="F1010" s="33"/>
      <c r="G1010" s="37">
        <f>G1008+G1009</f>
        <v>8657411.9199999999</v>
      </c>
      <c r="H1010" s="39"/>
      <c r="I1010" s="28"/>
      <c r="J1010" s="37">
        <f>SUM(J1008:J1009)</f>
        <v>7551105.0300000003</v>
      </c>
      <c r="K1010" s="1"/>
      <c r="L1010" s="1"/>
      <c r="M1010" s="1"/>
    </row>
    <row r="1011" spans="1:13" s="4" customFormat="1" ht="33" x14ac:dyDescent="0.25">
      <c r="A1011" s="271">
        <v>60</v>
      </c>
      <c r="B1011" s="271" t="s">
        <v>339</v>
      </c>
      <c r="C1011" s="102" t="s">
        <v>7</v>
      </c>
      <c r="D1011" s="213">
        <v>12085249.0361453</v>
      </c>
      <c r="E1011" s="215" t="s">
        <v>432</v>
      </c>
      <c r="F1011" s="183" t="s">
        <v>193</v>
      </c>
      <c r="G1011" s="213">
        <v>10071040.859999999</v>
      </c>
      <c r="H1011" s="187">
        <v>43449</v>
      </c>
      <c r="I1011" s="187">
        <v>43452</v>
      </c>
      <c r="J1011" s="213">
        <v>8282934.5599999996</v>
      </c>
      <c r="K1011" s="1"/>
      <c r="L1011" s="1"/>
      <c r="M1011" s="1"/>
    </row>
    <row r="1012" spans="1:13" s="4" customFormat="1" ht="33" x14ac:dyDescent="0.25">
      <c r="A1012" s="272"/>
      <c r="B1012" s="272"/>
      <c r="C1012" s="72" t="s">
        <v>269</v>
      </c>
      <c r="D1012" s="60">
        <v>227523.67</v>
      </c>
      <c r="E1012" s="49" t="s">
        <v>407</v>
      </c>
      <c r="F1012" s="207" t="s">
        <v>229</v>
      </c>
      <c r="G1012" s="60">
        <v>227523.67</v>
      </c>
      <c r="H1012" s="40">
        <v>43321</v>
      </c>
      <c r="I1012" s="40">
        <v>43336</v>
      </c>
      <c r="J1012" s="60">
        <v>227523.67</v>
      </c>
      <c r="K1012" s="1"/>
      <c r="L1012" s="1"/>
      <c r="M1012" s="1"/>
    </row>
    <row r="1013" spans="1:13" s="4" customFormat="1" ht="17.25" thickBot="1" x14ac:dyDescent="0.3">
      <c r="A1013" s="225" t="s">
        <v>10</v>
      </c>
      <c r="B1013" s="225"/>
      <c r="C1013" s="41"/>
      <c r="D1013" s="37">
        <f>SUM(D1011:D1012)</f>
        <v>12312772.7061453</v>
      </c>
      <c r="E1013" s="34"/>
      <c r="F1013" s="33"/>
      <c r="G1013" s="37">
        <f>G1011+G1012</f>
        <v>10298564.529999999</v>
      </c>
      <c r="H1013" s="39"/>
      <c r="I1013" s="28"/>
      <c r="J1013" s="37">
        <f>SUM(J1011:J1012)</f>
        <v>8510458.2300000004</v>
      </c>
      <c r="K1013" s="1"/>
      <c r="L1013" s="1"/>
      <c r="M1013" s="1"/>
    </row>
    <row r="1014" spans="1:13" s="4" customFormat="1" ht="33" x14ac:dyDescent="0.25">
      <c r="A1014" s="271">
        <v>61</v>
      </c>
      <c r="B1014" s="271" t="s">
        <v>340</v>
      </c>
      <c r="C1014" s="102" t="s">
        <v>7</v>
      </c>
      <c r="D1014" s="213">
        <v>13225467.1477839</v>
      </c>
      <c r="E1014" s="215" t="s">
        <v>452</v>
      </c>
      <c r="F1014" s="183" t="s">
        <v>195</v>
      </c>
      <c r="G1014" s="213">
        <v>11021222.623153228</v>
      </c>
      <c r="H1014" s="187">
        <v>43448</v>
      </c>
      <c r="I1014" s="187">
        <v>43427</v>
      </c>
      <c r="J1014" s="213">
        <v>11686047.4</v>
      </c>
      <c r="K1014" s="1"/>
      <c r="L1014" s="1"/>
      <c r="M1014" s="1"/>
    </row>
    <row r="1015" spans="1:13" s="4" customFormat="1" ht="33" x14ac:dyDescent="0.25">
      <c r="A1015" s="272"/>
      <c r="B1015" s="272"/>
      <c r="C1015" s="72" t="s">
        <v>269</v>
      </c>
      <c r="D1015" s="60">
        <v>137269.75</v>
      </c>
      <c r="E1015" s="49" t="s">
        <v>411</v>
      </c>
      <c r="F1015" s="207" t="s">
        <v>390</v>
      </c>
      <c r="G1015" s="60">
        <v>161978.31</v>
      </c>
      <c r="H1015" s="40">
        <v>43318</v>
      </c>
      <c r="I1015" s="16"/>
      <c r="J1015" s="60">
        <v>137269.75</v>
      </c>
      <c r="K1015" s="1"/>
      <c r="L1015" s="1"/>
      <c r="M1015" s="1"/>
    </row>
    <row r="1016" spans="1:13" s="4" customFormat="1" ht="17.25" thickBot="1" x14ac:dyDescent="0.3">
      <c r="A1016" s="225" t="s">
        <v>10</v>
      </c>
      <c r="B1016" s="225"/>
      <c r="C1016" s="41"/>
      <c r="D1016" s="37">
        <f>SUM(D1014:D1015)</f>
        <v>13362736.8977839</v>
      </c>
      <c r="E1016" s="34"/>
      <c r="F1016" s="33"/>
      <c r="G1016" s="37">
        <f>G1014+G1015</f>
        <v>11183200.933153229</v>
      </c>
      <c r="H1016" s="39"/>
      <c r="I1016" s="28"/>
      <c r="J1016" s="37">
        <f>SUM(J1014:J1015)</f>
        <v>11823317.15</v>
      </c>
      <c r="K1016" s="1"/>
      <c r="L1016" s="1"/>
      <c r="M1016" s="1"/>
    </row>
    <row r="1017" spans="1:13" s="4" customFormat="1" ht="33" x14ac:dyDescent="0.25">
      <c r="A1017" s="271">
        <v>62</v>
      </c>
      <c r="B1017" s="271" t="s">
        <v>341</v>
      </c>
      <c r="C1017" s="102" t="s">
        <v>7</v>
      </c>
      <c r="D1017" s="213">
        <v>3333947.1922161202</v>
      </c>
      <c r="E1017" s="215" t="s">
        <v>452</v>
      </c>
      <c r="F1017" s="183" t="s">
        <v>195</v>
      </c>
      <c r="G1017" s="213">
        <v>2778289.3268467695</v>
      </c>
      <c r="H1017" s="187">
        <v>43427</v>
      </c>
      <c r="I1017" s="187">
        <v>43427</v>
      </c>
      <c r="J1017" s="213">
        <v>2953307.54</v>
      </c>
      <c r="K1017" s="1"/>
      <c r="L1017" s="1"/>
      <c r="M1017" s="1"/>
    </row>
    <row r="1018" spans="1:13" s="4" customFormat="1" ht="33" x14ac:dyDescent="0.25">
      <c r="A1018" s="272"/>
      <c r="B1018" s="272"/>
      <c r="C1018" s="72" t="s">
        <v>269</v>
      </c>
      <c r="D1018" s="60">
        <v>129162.57</v>
      </c>
      <c r="E1018" s="49" t="s">
        <v>411</v>
      </c>
      <c r="F1018" s="207" t="s">
        <v>390</v>
      </c>
      <c r="G1018" s="60">
        <v>152411.82999999999</v>
      </c>
      <c r="H1018" s="40">
        <v>43318</v>
      </c>
      <c r="I1018" s="16"/>
      <c r="J1018" s="60">
        <v>129162.57</v>
      </c>
      <c r="K1018" s="1"/>
      <c r="L1018" s="1"/>
      <c r="M1018" s="1"/>
    </row>
    <row r="1019" spans="1:13" s="4" customFormat="1" ht="17.25" thickBot="1" x14ac:dyDescent="0.3">
      <c r="A1019" s="225" t="s">
        <v>10</v>
      </c>
      <c r="B1019" s="225"/>
      <c r="C1019" s="41"/>
      <c r="D1019" s="37">
        <f>SUM(D1017:D1018)</f>
        <v>3463109.76221612</v>
      </c>
      <c r="E1019" s="34"/>
      <c r="F1019" s="33"/>
      <c r="G1019" s="37">
        <f>G1017+G1018</f>
        <v>2930701.1568467696</v>
      </c>
      <c r="H1019" s="39"/>
      <c r="I1019" s="28"/>
      <c r="J1019" s="37">
        <f>SUM(J1017:J1018)</f>
        <v>3082470.11</v>
      </c>
      <c r="K1019" s="1"/>
      <c r="L1019" s="1"/>
      <c r="M1019" s="1"/>
    </row>
    <row r="1020" spans="1:13" s="4" customFormat="1" ht="33" x14ac:dyDescent="0.25">
      <c r="A1020" s="271">
        <v>63</v>
      </c>
      <c r="B1020" s="271" t="s">
        <v>342</v>
      </c>
      <c r="C1020" s="102" t="s">
        <v>7</v>
      </c>
      <c r="D1020" s="213">
        <v>11047336.248</v>
      </c>
      <c r="E1020" s="215" t="s">
        <v>447</v>
      </c>
      <c r="F1020" s="183" t="s">
        <v>199</v>
      </c>
      <c r="G1020" s="213">
        <v>9267899.5299999993</v>
      </c>
      <c r="H1020" s="187">
        <v>43449</v>
      </c>
      <c r="I1020" s="187">
        <v>43457</v>
      </c>
      <c r="J1020" s="213">
        <v>7551622</v>
      </c>
      <c r="K1020" s="1"/>
      <c r="L1020" s="1"/>
      <c r="M1020" s="1"/>
    </row>
    <row r="1021" spans="1:13" s="4" customFormat="1" ht="33" x14ac:dyDescent="0.25">
      <c r="A1021" s="272"/>
      <c r="B1021" s="272"/>
      <c r="C1021" s="72" t="s">
        <v>269</v>
      </c>
      <c r="D1021" s="60">
        <v>232722.07</v>
      </c>
      <c r="E1021" s="49" t="s">
        <v>407</v>
      </c>
      <c r="F1021" s="207" t="s">
        <v>229</v>
      </c>
      <c r="G1021" s="60">
        <v>232722.07</v>
      </c>
      <c r="H1021" s="40">
        <v>43321</v>
      </c>
      <c r="I1021" s="40">
        <v>43336</v>
      </c>
      <c r="J1021" s="60">
        <v>232722.07</v>
      </c>
      <c r="K1021" s="1"/>
      <c r="L1021" s="1"/>
      <c r="M1021" s="1"/>
    </row>
    <row r="1022" spans="1:13" s="4" customFormat="1" ht="33" x14ac:dyDescent="0.25">
      <c r="A1022" s="273"/>
      <c r="B1022" s="273"/>
      <c r="C1022" s="60" t="s">
        <v>671</v>
      </c>
      <c r="D1022" s="60">
        <v>33270.098012508497</v>
      </c>
      <c r="E1022" s="49"/>
      <c r="F1022" s="207"/>
      <c r="G1022" s="154"/>
      <c r="H1022" s="40"/>
      <c r="I1022" s="16"/>
      <c r="J1022" s="154"/>
      <c r="K1022" s="1"/>
      <c r="L1022" s="1"/>
      <c r="M1022" s="1"/>
    </row>
    <row r="1023" spans="1:13" s="4" customFormat="1" ht="17.25" thickBot="1" x14ac:dyDescent="0.3">
      <c r="A1023" s="225" t="s">
        <v>10</v>
      </c>
      <c r="B1023" s="225"/>
      <c r="C1023" s="41"/>
      <c r="D1023" s="37">
        <f>SUM(D1020:D1022)</f>
        <v>11313328.416012509</v>
      </c>
      <c r="E1023" s="34"/>
      <c r="F1023" s="33"/>
      <c r="G1023" s="37">
        <f>G1020+G1021</f>
        <v>9500621.5999999996</v>
      </c>
      <c r="H1023" s="39"/>
      <c r="I1023" s="28"/>
      <c r="J1023" s="37">
        <f>SUM(J1020:J1022)</f>
        <v>7784344.0700000003</v>
      </c>
      <c r="K1023" s="1"/>
      <c r="L1023" s="1"/>
      <c r="M1023" s="1"/>
    </row>
    <row r="1024" spans="1:13" s="4" customFormat="1" ht="16.5" x14ac:dyDescent="0.25">
      <c r="A1024" s="271">
        <v>64</v>
      </c>
      <c r="B1024" s="271" t="s">
        <v>343</v>
      </c>
      <c r="C1024" s="103" t="s">
        <v>5</v>
      </c>
      <c r="D1024" s="213">
        <v>1424469.46283665</v>
      </c>
      <c r="E1024" s="236" t="s">
        <v>441</v>
      </c>
      <c r="F1024" s="237" t="s">
        <v>218</v>
      </c>
      <c r="G1024" s="213">
        <v>1187057.8899999999</v>
      </c>
      <c r="H1024" s="187">
        <v>43434</v>
      </c>
      <c r="I1024" s="187">
        <v>43417</v>
      </c>
      <c r="J1024" s="213">
        <v>1409004.45</v>
      </c>
      <c r="K1024" s="1"/>
      <c r="L1024" s="1"/>
      <c r="M1024" s="1"/>
    </row>
    <row r="1025" spans="1:13" s="4" customFormat="1" ht="16.5" x14ac:dyDescent="0.25">
      <c r="A1025" s="272"/>
      <c r="B1025" s="272"/>
      <c r="C1025" s="72" t="s">
        <v>2</v>
      </c>
      <c r="D1025" s="60">
        <v>9365422.9859393798</v>
      </c>
      <c r="E1025" s="228"/>
      <c r="F1025" s="231"/>
      <c r="G1025" s="60">
        <v>7804519.1500000004</v>
      </c>
      <c r="H1025" s="40">
        <v>43449</v>
      </c>
      <c r="I1025" s="40">
        <v>43459</v>
      </c>
      <c r="J1025" s="60">
        <v>7629308.8799999999</v>
      </c>
      <c r="K1025" s="1"/>
      <c r="L1025" s="1"/>
      <c r="M1025" s="1"/>
    </row>
    <row r="1026" spans="1:13" s="4" customFormat="1" ht="16.5" x14ac:dyDescent="0.25">
      <c r="A1026" s="272"/>
      <c r="B1026" s="272"/>
      <c r="C1026" s="72" t="s">
        <v>3</v>
      </c>
      <c r="D1026" s="60">
        <v>809072.04020835995</v>
      </c>
      <c r="E1026" s="228"/>
      <c r="F1026" s="231"/>
      <c r="G1026" s="60">
        <v>674226.7</v>
      </c>
      <c r="H1026" s="40">
        <v>43434</v>
      </c>
      <c r="I1026" s="40">
        <v>43459</v>
      </c>
      <c r="J1026" s="60">
        <v>656474.12</v>
      </c>
      <c r="K1026" s="1"/>
      <c r="L1026" s="1"/>
      <c r="M1026" s="1"/>
    </row>
    <row r="1027" spans="1:13" s="4" customFormat="1" ht="16.5" x14ac:dyDescent="0.25">
      <c r="A1027" s="272"/>
      <c r="B1027" s="272"/>
      <c r="C1027" s="72" t="s">
        <v>4</v>
      </c>
      <c r="D1027" s="60">
        <v>984710.82508518896</v>
      </c>
      <c r="E1027" s="239"/>
      <c r="F1027" s="240"/>
      <c r="G1027" s="60">
        <v>820592.35</v>
      </c>
      <c r="H1027" s="40">
        <v>43434</v>
      </c>
      <c r="I1027" s="40">
        <v>43459</v>
      </c>
      <c r="J1027" s="60">
        <v>779171.7</v>
      </c>
      <c r="K1027" s="1"/>
      <c r="L1027" s="1"/>
      <c r="M1027" s="1"/>
    </row>
    <row r="1028" spans="1:13" s="4" customFormat="1" ht="33" x14ac:dyDescent="0.25">
      <c r="A1028" s="272"/>
      <c r="B1028" s="272"/>
      <c r="C1028" s="72" t="s">
        <v>269</v>
      </c>
      <c r="D1028" s="60">
        <v>195877.88</v>
      </c>
      <c r="E1028" s="49" t="s">
        <v>406</v>
      </c>
      <c r="F1028" s="207" t="s">
        <v>188</v>
      </c>
      <c r="G1028" s="60">
        <v>195877.87</v>
      </c>
      <c r="H1028" s="40">
        <v>43311</v>
      </c>
      <c r="I1028" s="16"/>
      <c r="J1028" s="60">
        <v>195877.88</v>
      </c>
      <c r="K1028" s="1"/>
      <c r="L1028" s="1"/>
      <c r="M1028" s="1"/>
    </row>
    <row r="1029" spans="1:13" s="4" customFormat="1" ht="33" x14ac:dyDescent="0.25">
      <c r="A1029" s="273"/>
      <c r="B1029" s="273"/>
      <c r="C1029" s="72" t="s">
        <v>671</v>
      </c>
      <c r="D1029" s="60">
        <v>20000</v>
      </c>
      <c r="E1029" s="49"/>
      <c r="F1029" s="207"/>
      <c r="G1029" s="154"/>
      <c r="H1029" s="40"/>
      <c r="I1029" s="16"/>
      <c r="J1029" s="60">
        <v>20000</v>
      </c>
      <c r="K1029" s="1"/>
      <c r="L1029" s="1"/>
      <c r="M1029" s="1"/>
    </row>
    <row r="1030" spans="1:13" s="4" customFormat="1" ht="17.25" thickBot="1" x14ac:dyDescent="0.3">
      <c r="A1030" s="225" t="s">
        <v>10</v>
      </c>
      <c r="B1030" s="225"/>
      <c r="C1030" s="41"/>
      <c r="D1030" s="37">
        <f>SUM(D1024:D1029)</f>
        <v>12799553.194069579</v>
      </c>
      <c r="E1030" s="34"/>
      <c r="F1030" s="33"/>
      <c r="G1030" s="37">
        <f>G1024+G1025+G1026+G1027+G1028</f>
        <v>10682273.959999999</v>
      </c>
      <c r="H1030" s="39"/>
      <c r="I1030" s="28"/>
      <c r="J1030" s="37">
        <f>J1024+J1025+J1026+J1027+J1028+J1029</f>
        <v>10689837.029999999</v>
      </c>
      <c r="K1030" s="1"/>
      <c r="L1030" s="1"/>
      <c r="M1030" s="1"/>
    </row>
    <row r="1031" spans="1:13" s="4" customFormat="1" ht="33" x14ac:dyDescent="0.25">
      <c r="A1031" s="271">
        <v>65</v>
      </c>
      <c r="B1031" s="271" t="s">
        <v>344</v>
      </c>
      <c r="C1031" s="102" t="s">
        <v>7</v>
      </c>
      <c r="D1031" s="213">
        <v>15153316.92</v>
      </c>
      <c r="E1031" s="215" t="s">
        <v>459</v>
      </c>
      <c r="F1031" s="183" t="s">
        <v>460</v>
      </c>
      <c r="G1031" s="213">
        <v>13031852.573748339</v>
      </c>
      <c r="H1031" s="187">
        <v>43451</v>
      </c>
      <c r="I1031" s="152"/>
      <c r="J1031" s="190"/>
      <c r="K1031" s="1"/>
      <c r="L1031" s="1"/>
      <c r="M1031" s="1"/>
    </row>
    <row r="1032" spans="1:13" s="4" customFormat="1" ht="33" x14ac:dyDescent="0.25">
      <c r="A1032" s="272"/>
      <c r="B1032" s="272"/>
      <c r="C1032" s="72" t="s">
        <v>269</v>
      </c>
      <c r="D1032" s="60">
        <v>192014.05</v>
      </c>
      <c r="E1032" s="49" t="s">
        <v>411</v>
      </c>
      <c r="F1032" s="207" t="s">
        <v>390</v>
      </c>
      <c r="G1032" s="60">
        <v>226576.58</v>
      </c>
      <c r="H1032" s="40">
        <v>43318</v>
      </c>
      <c r="I1032" s="16"/>
      <c r="J1032" s="60">
        <v>192014.05</v>
      </c>
      <c r="K1032" s="1"/>
      <c r="L1032" s="1"/>
      <c r="M1032" s="1"/>
    </row>
    <row r="1033" spans="1:13" s="4" customFormat="1" ht="17.25" thickBot="1" x14ac:dyDescent="0.3">
      <c r="A1033" s="225" t="s">
        <v>10</v>
      </c>
      <c r="B1033" s="225"/>
      <c r="C1033" s="41"/>
      <c r="D1033" s="37">
        <f>SUM(D1031:D1032)</f>
        <v>15345330.970000001</v>
      </c>
      <c r="E1033" s="34"/>
      <c r="F1033" s="33"/>
      <c r="G1033" s="37">
        <f>G1031+G1032</f>
        <v>13258429.153748339</v>
      </c>
      <c r="H1033" s="39"/>
      <c r="I1033" s="28"/>
      <c r="J1033" s="37">
        <f>SUM(J1032:J1032)</f>
        <v>192014.05</v>
      </c>
      <c r="K1033" s="1"/>
      <c r="L1033" s="1"/>
      <c r="M1033" s="1"/>
    </row>
    <row r="1034" spans="1:13" s="4" customFormat="1" ht="33" x14ac:dyDescent="0.25">
      <c r="A1034" s="271">
        <v>66</v>
      </c>
      <c r="B1034" s="271" t="s">
        <v>345</v>
      </c>
      <c r="C1034" s="102" t="s">
        <v>7</v>
      </c>
      <c r="D1034" s="213">
        <v>13244941.3198763</v>
      </c>
      <c r="E1034" s="215" t="s">
        <v>445</v>
      </c>
      <c r="F1034" s="183" t="s">
        <v>416</v>
      </c>
      <c r="G1034" s="213">
        <v>11037451.1</v>
      </c>
      <c r="H1034" s="187">
        <v>43448</v>
      </c>
      <c r="I1034" s="187">
        <v>43455</v>
      </c>
      <c r="J1034" s="213">
        <v>10645351.15</v>
      </c>
      <c r="K1034" s="1"/>
      <c r="L1034" s="1"/>
      <c r="M1034" s="1"/>
    </row>
    <row r="1035" spans="1:13" s="4" customFormat="1" ht="33" x14ac:dyDescent="0.25">
      <c r="A1035" s="272"/>
      <c r="B1035" s="272"/>
      <c r="C1035" s="72" t="s">
        <v>269</v>
      </c>
      <c r="D1035" s="60">
        <v>195934.48</v>
      </c>
      <c r="E1035" s="49" t="s">
        <v>410</v>
      </c>
      <c r="F1035" s="207" t="s">
        <v>390</v>
      </c>
      <c r="G1035" s="60">
        <v>231202.69</v>
      </c>
      <c r="H1035" s="40">
        <v>43318</v>
      </c>
      <c r="I1035" s="16"/>
      <c r="J1035" s="60">
        <v>195934.48</v>
      </c>
      <c r="K1035" s="1"/>
      <c r="L1035" s="1"/>
      <c r="M1035" s="1"/>
    </row>
    <row r="1036" spans="1:13" s="4" customFormat="1" ht="17.25" thickBot="1" x14ac:dyDescent="0.3">
      <c r="A1036" s="225" t="s">
        <v>10</v>
      </c>
      <c r="B1036" s="225"/>
      <c r="C1036" s="41"/>
      <c r="D1036" s="37">
        <f>SUM(D1034:D1035)</f>
        <v>13440875.799876301</v>
      </c>
      <c r="E1036" s="34"/>
      <c r="F1036" s="33"/>
      <c r="G1036" s="37">
        <f>G1034+G1035</f>
        <v>11268653.789999999</v>
      </c>
      <c r="H1036" s="39"/>
      <c r="I1036" s="28"/>
      <c r="J1036" s="37">
        <f>SUM(J1034:J1035)</f>
        <v>10841285.630000001</v>
      </c>
      <c r="K1036" s="1"/>
      <c r="L1036" s="1"/>
      <c r="M1036" s="1"/>
    </row>
    <row r="1037" spans="1:13" s="4" customFormat="1" ht="33" x14ac:dyDescent="0.25">
      <c r="A1037" s="271">
        <v>67</v>
      </c>
      <c r="B1037" s="271" t="s">
        <v>346</v>
      </c>
      <c r="C1037" s="102" t="s">
        <v>7</v>
      </c>
      <c r="D1037" s="213">
        <v>9216626.2935778499</v>
      </c>
      <c r="E1037" s="215" t="s">
        <v>445</v>
      </c>
      <c r="F1037" s="183" t="s">
        <v>416</v>
      </c>
      <c r="G1037" s="213">
        <v>7680521.9100000001</v>
      </c>
      <c r="H1037" s="187">
        <v>43448</v>
      </c>
      <c r="I1037" s="187">
        <v>43453</v>
      </c>
      <c r="J1037" s="213">
        <v>7365751.5</v>
      </c>
      <c r="K1037" s="1"/>
      <c r="L1037" s="1"/>
      <c r="M1037" s="1"/>
    </row>
    <row r="1038" spans="1:13" s="4" customFormat="1" ht="33" x14ac:dyDescent="0.25">
      <c r="A1038" s="272"/>
      <c r="B1038" s="272"/>
      <c r="C1038" s="72" t="s">
        <v>269</v>
      </c>
      <c r="D1038" s="60">
        <v>183200.22</v>
      </c>
      <c r="E1038" s="49" t="s">
        <v>410</v>
      </c>
      <c r="F1038" s="207" t="s">
        <v>390</v>
      </c>
      <c r="G1038" s="60">
        <v>216176.26</v>
      </c>
      <c r="H1038" s="40">
        <v>43318</v>
      </c>
      <c r="I1038" s="16"/>
      <c r="J1038" s="60">
        <v>183200.22</v>
      </c>
      <c r="K1038" s="1"/>
      <c r="L1038" s="1"/>
      <c r="M1038" s="1"/>
    </row>
    <row r="1039" spans="1:13" s="4" customFormat="1" ht="17.25" thickBot="1" x14ac:dyDescent="0.3">
      <c r="A1039" s="225" t="s">
        <v>10</v>
      </c>
      <c r="B1039" s="225"/>
      <c r="C1039" s="41"/>
      <c r="D1039" s="37">
        <f>SUM(D1037:D1038)</f>
        <v>9399826.5135778505</v>
      </c>
      <c r="E1039" s="34"/>
      <c r="F1039" s="33"/>
      <c r="G1039" s="37">
        <f>G1037+G1038</f>
        <v>7896698.1699999999</v>
      </c>
      <c r="H1039" s="39"/>
      <c r="I1039" s="28"/>
      <c r="J1039" s="37">
        <f>SUM(J1037:J1038)</f>
        <v>7548951.7199999997</v>
      </c>
      <c r="K1039" s="1"/>
      <c r="L1039" s="1"/>
      <c r="M1039" s="1"/>
    </row>
    <row r="1040" spans="1:13" s="4" customFormat="1" ht="33" x14ac:dyDescent="0.25">
      <c r="A1040" s="271">
        <v>68</v>
      </c>
      <c r="B1040" s="271" t="s">
        <v>347</v>
      </c>
      <c r="C1040" s="102" t="s">
        <v>7</v>
      </c>
      <c r="D1040" s="213">
        <v>10124713.2742777</v>
      </c>
      <c r="E1040" s="215" t="s">
        <v>445</v>
      </c>
      <c r="F1040" s="183" t="s">
        <v>416</v>
      </c>
      <c r="G1040" s="213">
        <v>8437261.0600000005</v>
      </c>
      <c r="H1040" s="187">
        <v>43448</v>
      </c>
      <c r="I1040" s="187">
        <v>43434</v>
      </c>
      <c r="J1040" s="213">
        <v>8949363.0800000001</v>
      </c>
      <c r="K1040" s="1"/>
      <c r="L1040" s="1"/>
      <c r="M1040" s="1"/>
    </row>
    <row r="1041" spans="1:13" s="4" customFormat="1" ht="33" x14ac:dyDescent="0.25">
      <c r="A1041" s="272"/>
      <c r="B1041" s="272"/>
      <c r="C1041" s="72" t="s">
        <v>269</v>
      </c>
      <c r="D1041" s="60">
        <v>187833.89</v>
      </c>
      <c r="E1041" s="49" t="s">
        <v>410</v>
      </c>
      <c r="F1041" s="207" t="s">
        <v>390</v>
      </c>
      <c r="G1041" s="60">
        <v>221643.99</v>
      </c>
      <c r="H1041" s="40">
        <v>43318</v>
      </c>
      <c r="I1041" s="16"/>
      <c r="J1041" s="60">
        <v>187833.89</v>
      </c>
      <c r="K1041" s="1"/>
      <c r="L1041" s="1"/>
      <c r="M1041" s="1"/>
    </row>
    <row r="1042" spans="1:13" s="4" customFormat="1" ht="17.25" thickBot="1" x14ac:dyDescent="0.3">
      <c r="A1042" s="225" t="s">
        <v>10</v>
      </c>
      <c r="B1042" s="225"/>
      <c r="C1042" s="41"/>
      <c r="D1042" s="37">
        <f>SUM(D1040:D1041)</f>
        <v>10312547.164277701</v>
      </c>
      <c r="E1042" s="34"/>
      <c r="F1042" s="33"/>
      <c r="G1042" s="37">
        <f>G1040+G1041</f>
        <v>8658905.0500000007</v>
      </c>
      <c r="H1042" s="39"/>
      <c r="I1042" s="28"/>
      <c r="J1042" s="37">
        <f>SUM(J1040:J1041)</f>
        <v>9137196.9700000007</v>
      </c>
      <c r="K1042" s="1"/>
      <c r="L1042" s="1"/>
      <c r="M1042" s="1"/>
    </row>
    <row r="1043" spans="1:13" s="4" customFormat="1" ht="33" x14ac:dyDescent="0.25">
      <c r="A1043" s="271">
        <v>69</v>
      </c>
      <c r="B1043" s="271" t="s">
        <v>348</v>
      </c>
      <c r="C1043" s="102" t="s">
        <v>7</v>
      </c>
      <c r="D1043" s="213">
        <v>5520621.9562681504</v>
      </c>
      <c r="E1043" s="215" t="s">
        <v>445</v>
      </c>
      <c r="F1043" s="183" t="s">
        <v>416</v>
      </c>
      <c r="G1043" s="213">
        <v>4600518.3</v>
      </c>
      <c r="H1043" s="187">
        <v>43430</v>
      </c>
      <c r="I1043" s="187">
        <v>43430</v>
      </c>
      <c r="J1043" s="213">
        <v>4884535.66</v>
      </c>
      <c r="K1043" s="1"/>
      <c r="L1043" s="1"/>
      <c r="M1043" s="1"/>
    </row>
    <row r="1044" spans="1:13" s="4" customFormat="1" ht="33" x14ac:dyDescent="0.25">
      <c r="A1044" s="272"/>
      <c r="B1044" s="272"/>
      <c r="C1044" s="72" t="s">
        <v>269</v>
      </c>
      <c r="D1044" s="60">
        <v>170085.06</v>
      </c>
      <c r="E1044" s="49" t="s">
        <v>410</v>
      </c>
      <c r="F1044" s="207" t="s">
        <v>390</v>
      </c>
      <c r="G1044" s="60">
        <v>200700.37</v>
      </c>
      <c r="H1044" s="40">
        <v>43318</v>
      </c>
      <c r="I1044" s="16"/>
      <c r="J1044" s="60">
        <v>170085.06</v>
      </c>
      <c r="K1044" s="1"/>
      <c r="L1044" s="1"/>
      <c r="M1044" s="1"/>
    </row>
    <row r="1045" spans="1:13" s="4" customFormat="1" ht="17.25" thickBot="1" x14ac:dyDescent="0.3">
      <c r="A1045" s="225" t="s">
        <v>10</v>
      </c>
      <c r="B1045" s="225"/>
      <c r="C1045" s="41"/>
      <c r="D1045" s="37">
        <f>SUM(D1043:D1044)</f>
        <v>5690707.0162681499</v>
      </c>
      <c r="E1045" s="34"/>
      <c r="F1045" s="33"/>
      <c r="G1045" s="37">
        <f>G1043+G1044</f>
        <v>4801218.67</v>
      </c>
      <c r="H1045" s="39"/>
      <c r="I1045" s="28"/>
      <c r="J1045" s="37">
        <f>SUM(J1043:J1044)</f>
        <v>5054620.72</v>
      </c>
      <c r="K1045" s="1"/>
      <c r="L1045" s="1"/>
      <c r="M1045" s="1"/>
    </row>
    <row r="1046" spans="1:13" s="4" customFormat="1" ht="33" x14ac:dyDescent="0.25">
      <c r="A1046" s="271">
        <v>70</v>
      </c>
      <c r="B1046" s="271" t="s">
        <v>349</v>
      </c>
      <c r="C1046" s="102" t="s">
        <v>7</v>
      </c>
      <c r="D1046" s="213">
        <v>9140606.8599999994</v>
      </c>
      <c r="E1046" s="215" t="s">
        <v>471</v>
      </c>
      <c r="F1046" s="183" t="s">
        <v>427</v>
      </c>
      <c r="G1046" s="213">
        <v>9094903.8300000001</v>
      </c>
      <c r="H1046" s="187">
        <v>43459</v>
      </c>
      <c r="I1046" s="152"/>
      <c r="J1046" s="190"/>
      <c r="K1046" s="1"/>
      <c r="L1046" s="1"/>
      <c r="M1046" s="1"/>
    </row>
    <row r="1047" spans="1:13" s="4" customFormat="1" ht="33" x14ac:dyDescent="0.25">
      <c r="A1047" s="272"/>
      <c r="B1047" s="272"/>
      <c r="C1047" s="72" t="s">
        <v>269</v>
      </c>
      <c r="D1047" s="60">
        <v>175390.53</v>
      </c>
      <c r="E1047" s="49" t="s">
        <v>410</v>
      </c>
      <c r="F1047" s="207" t="s">
        <v>390</v>
      </c>
      <c r="G1047" s="60">
        <v>206960.83</v>
      </c>
      <c r="H1047" s="40">
        <v>43318</v>
      </c>
      <c r="I1047" s="16"/>
      <c r="J1047" s="60">
        <v>175390.53</v>
      </c>
      <c r="K1047" s="1"/>
      <c r="L1047" s="1"/>
      <c r="M1047" s="1"/>
    </row>
    <row r="1048" spans="1:13" s="4" customFormat="1" ht="17.25" thickBot="1" x14ac:dyDescent="0.3">
      <c r="A1048" s="225" t="s">
        <v>10</v>
      </c>
      <c r="B1048" s="225"/>
      <c r="C1048" s="41"/>
      <c r="D1048" s="37">
        <f>SUM(D1046:D1047)</f>
        <v>9315997.3899999987</v>
      </c>
      <c r="E1048" s="34"/>
      <c r="F1048" s="33"/>
      <c r="G1048" s="37">
        <f>G1046+G1047</f>
        <v>9301864.6600000001</v>
      </c>
      <c r="H1048" s="39"/>
      <c r="I1048" s="28"/>
      <c r="J1048" s="37">
        <f>SUM(J1047:J1047)</f>
        <v>175390.53</v>
      </c>
      <c r="K1048" s="1"/>
      <c r="L1048" s="1"/>
      <c r="M1048" s="1"/>
    </row>
    <row r="1049" spans="1:13" s="4" customFormat="1" ht="33" x14ac:dyDescent="0.25">
      <c r="A1049" s="271">
        <v>71</v>
      </c>
      <c r="B1049" s="271" t="s">
        <v>350</v>
      </c>
      <c r="C1049" s="102" t="s">
        <v>7</v>
      </c>
      <c r="D1049" s="213">
        <v>11735404.439999999</v>
      </c>
      <c r="E1049" s="215" t="s">
        <v>470</v>
      </c>
      <c r="F1049" s="183" t="s">
        <v>266</v>
      </c>
      <c r="G1049" s="213">
        <v>11676727.42</v>
      </c>
      <c r="H1049" s="187">
        <v>43459</v>
      </c>
      <c r="I1049" s="187">
        <v>43459</v>
      </c>
      <c r="J1049" s="213">
        <v>9697084.8599999994</v>
      </c>
      <c r="K1049" s="1"/>
      <c r="L1049" s="1"/>
      <c r="M1049" s="1"/>
    </row>
    <row r="1050" spans="1:13" s="4" customFormat="1" ht="33" x14ac:dyDescent="0.25">
      <c r="A1050" s="272"/>
      <c r="B1050" s="272"/>
      <c r="C1050" s="72" t="s">
        <v>269</v>
      </c>
      <c r="D1050" s="60">
        <v>194742.69</v>
      </c>
      <c r="E1050" s="49" t="s">
        <v>410</v>
      </c>
      <c r="F1050" s="207" t="s">
        <v>390</v>
      </c>
      <c r="G1050" s="60">
        <v>229796.37</v>
      </c>
      <c r="H1050" s="40">
        <v>43318</v>
      </c>
      <c r="I1050" s="16"/>
      <c r="J1050" s="60">
        <v>194742.69</v>
      </c>
      <c r="K1050" s="1"/>
      <c r="L1050" s="1"/>
      <c r="M1050" s="1"/>
    </row>
    <row r="1051" spans="1:13" s="4" customFormat="1" ht="17.25" thickBot="1" x14ac:dyDescent="0.3">
      <c r="A1051" s="225" t="s">
        <v>10</v>
      </c>
      <c r="B1051" s="225"/>
      <c r="C1051" s="41"/>
      <c r="D1051" s="37">
        <f>SUM(D1049:D1050)</f>
        <v>11930147.129999999</v>
      </c>
      <c r="E1051" s="34"/>
      <c r="F1051" s="33"/>
      <c r="G1051" s="37">
        <f>G1049+G1050</f>
        <v>11906523.789999999</v>
      </c>
      <c r="H1051" s="39"/>
      <c r="I1051" s="28"/>
      <c r="J1051" s="37">
        <f>SUM(J1049:J1050)</f>
        <v>9891827.5499999989</v>
      </c>
      <c r="K1051" s="1"/>
      <c r="L1051" s="1"/>
      <c r="M1051" s="1"/>
    </row>
    <row r="1052" spans="1:13" s="4" customFormat="1" ht="33" x14ac:dyDescent="0.25">
      <c r="A1052" s="271">
        <v>72</v>
      </c>
      <c r="B1052" s="271" t="s">
        <v>351</v>
      </c>
      <c r="C1052" s="102" t="s">
        <v>7</v>
      </c>
      <c r="D1052" s="213">
        <v>8711781.9142705407</v>
      </c>
      <c r="E1052" s="215" t="s">
        <v>453</v>
      </c>
      <c r="F1052" s="183" t="s">
        <v>204</v>
      </c>
      <c r="G1052" s="213">
        <v>7259818.2618921194</v>
      </c>
      <c r="H1052" s="187">
        <v>43448</v>
      </c>
      <c r="I1052" s="152" t="s">
        <v>670</v>
      </c>
      <c r="J1052" s="213">
        <v>6791690.1200000001</v>
      </c>
      <c r="K1052" s="1"/>
      <c r="L1052" s="1"/>
      <c r="M1052" s="1"/>
    </row>
    <row r="1053" spans="1:13" s="4" customFormat="1" ht="33" x14ac:dyDescent="0.25">
      <c r="A1053" s="272"/>
      <c r="B1053" s="272"/>
      <c r="C1053" s="72" t="s">
        <v>269</v>
      </c>
      <c r="D1053" s="60">
        <v>195715.52</v>
      </c>
      <c r="E1053" s="49" t="s">
        <v>409</v>
      </c>
      <c r="F1053" s="207" t="s">
        <v>390</v>
      </c>
      <c r="G1053" s="60">
        <v>230944.31</v>
      </c>
      <c r="H1053" s="40">
        <v>43318</v>
      </c>
      <c r="I1053" s="16"/>
      <c r="J1053" s="60">
        <v>195715.52</v>
      </c>
      <c r="K1053" s="1"/>
      <c r="L1053" s="1"/>
      <c r="M1053" s="1"/>
    </row>
    <row r="1054" spans="1:13" s="4" customFormat="1" ht="17.25" thickBot="1" x14ac:dyDescent="0.3">
      <c r="A1054" s="225" t="s">
        <v>10</v>
      </c>
      <c r="B1054" s="225"/>
      <c r="C1054" s="41"/>
      <c r="D1054" s="37">
        <f>SUM(D1052:D1053)</f>
        <v>8907497.4342705403</v>
      </c>
      <c r="E1054" s="34"/>
      <c r="F1054" s="33"/>
      <c r="G1054" s="37">
        <f>G1052+G1053</f>
        <v>7490762.571892119</v>
      </c>
      <c r="H1054" s="39"/>
      <c r="I1054" s="28"/>
      <c r="J1054" s="37">
        <f>SUM(J1052:J1053)</f>
        <v>6987405.6399999997</v>
      </c>
      <c r="K1054" s="1"/>
      <c r="L1054" s="1"/>
      <c r="M1054" s="1"/>
    </row>
    <row r="1055" spans="1:13" s="4" customFormat="1" ht="33" x14ac:dyDescent="0.25">
      <c r="A1055" s="271">
        <v>73</v>
      </c>
      <c r="B1055" s="271" t="s">
        <v>352</v>
      </c>
      <c r="C1055" s="102" t="s">
        <v>7</v>
      </c>
      <c r="D1055" s="213">
        <v>10824906.787854699</v>
      </c>
      <c r="E1055" s="215" t="s">
        <v>432</v>
      </c>
      <c r="F1055" s="183" t="s">
        <v>193</v>
      </c>
      <c r="G1055" s="213">
        <v>9020755.6600000001</v>
      </c>
      <c r="H1055" s="187">
        <v>43414</v>
      </c>
      <c r="I1055" s="187">
        <v>43452</v>
      </c>
      <c r="J1055" s="213">
        <v>6761136.6299999999</v>
      </c>
      <c r="K1055" s="1"/>
      <c r="L1055" s="1"/>
      <c r="M1055" s="1"/>
    </row>
    <row r="1056" spans="1:13" s="4" customFormat="1" ht="33" x14ac:dyDescent="0.25">
      <c r="A1056" s="272"/>
      <c r="B1056" s="272"/>
      <c r="C1056" s="72" t="s">
        <v>269</v>
      </c>
      <c r="D1056" s="60">
        <v>232087.81</v>
      </c>
      <c r="E1056" s="49" t="s">
        <v>407</v>
      </c>
      <c r="F1056" s="207" t="s">
        <v>229</v>
      </c>
      <c r="G1056" s="60">
        <v>232087.81</v>
      </c>
      <c r="H1056" s="40">
        <v>43321</v>
      </c>
      <c r="I1056" s="40">
        <v>43336</v>
      </c>
      <c r="J1056" s="60">
        <v>232087.81</v>
      </c>
      <c r="K1056" s="1"/>
      <c r="L1056" s="1"/>
      <c r="M1056" s="1"/>
    </row>
    <row r="1057" spans="1:13" s="4" customFormat="1" ht="16.5" x14ac:dyDescent="0.25">
      <c r="A1057" s="273"/>
      <c r="B1057" s="273"/>
      <c r="C1057" s="72" t="s">
        <v>672</v>
      </c>
      <c r="D1057" s="60">
        <v>33270.098012508497</v>
      </c>
      <c r="E1057" s="49"/>
      <c r="F1057" s="207"/>
      <c r="G1057" s="154"/>
      <c r="H1057" s="40"/>
      <c r="I1057" s="16"/>
      <c r="J1057" s="154"/>
      <c r="K1057" s="1"/>
      <c r="L1057" s="1"/>
      <c r="M1057" s="1"/>
    </row>
    <row r="1058" spans="1:13" s="4" customFormat="1" ht="17.25" thickBot="1" x14ac:dyDescent="0.3">
      <c r="A1058" s="225" t="s">
        <v>10</v>
      </c>
      <c r="B1058" s="225"/>
      <c r="C1058" s="41"/>
      <c r="D1058" s="37">
        <f>SUM(D1055:D1057)</f>
        <v>11090264.695867209</v>
      </c>
      <c r="E1058" s="34"/>
      <c r="F1058" s="33"/>
      <c r="G1058" s="37">
        <f>G1055+G1056</f>
        <v>9252843.4700000007</v>
      </c>
      <c r="H1058" s="39"/>
      <c r="I1058" s="28"/>
      <c r="J1058" s="37">
        <f>SUM(J1055:J1057)</f>
        <v>6993224.4399999995</v>
      </c>
      <c r="K1058" s="1"/>
      <c r="L1058" s="1"/>
      <c r="M1058" s="1"/>
    </row>
    <row r="1059" spans="1:13" s="4" customFormat="1" ht="33" x14ac:dyDescent="0.25">
      <c r="A1059" s="271">
        <v>74</v>
      </c>
      <c r="B1059" s="271" t="s">
        <v>353</v>
      </c>
      <c r="C1059" s="102" t="s">
        <v>7</v>
      </c>
      <c r="D1059" s="213">
        <v>8507871.9217294492</v>
      </c>
      <c r="E1059" s="215" t="s">
        <v>453</v>
      </c>
      <c r="F1059" s="183" t="s">
        <v>204</v>
      </c>
      <c r="G1059" s="213">
        <v>7089893.268107879</v>
      </c>
      <c r="H1059" s="187">
        <v>43448</v>
      </c>
      <c r="I1059" s="187">
        <v>43460</v>
      </c>
      <c r="J1059" s="213">
        <v>6671474.2199999997</v>
      </c>
      <c r="K1059" s="1"/>
      <c r="L1059" s="1"/>
      <c r="M1059" s="1"/>
    </row>
    <row r="1060" spans="1:13" s="4" customFormat="1" ht="33" x14ac:dyDescent="0.25">
      <c r="A1060" s="272"/>
      <c r="B1060" s="272"/>
      <c r="C1060" s="72" t="s">
        <v>269</v>
      </c>
      <c r="D1060" s="60">
        <v>198172.07</v>
      </c>
      <c r="E1060" s="49" t="s">
        <v>409</v>
      </c>
      <c r="F1060" s="207" t="s">
        <v>390</v>
      </c>
      <c r="G1060" s="60">
        <v>233843.04</v>
      </c>
      <c r="H1060" s="40">
        <v>43318</v>
      </c>
      <c r="I1060" s="16"/>
      <c r="J1060" s="60">
        <v>198172.07</v>
      </c>
      <c r="K1060" s="1"/>
      <c r="L1060" s="1"/>
      <c r="M1060" s="1"/>
    </row>
    <row r="1061" spans="1:13" s="4" customFormat="1" ht="17.25" thickBot="1" x14ac:dyDescent="0.3">
      <c r="A1061" s="225" t="s">
        <v>10</v>
      </c>
      <c r="B1061" s="225"/>
      <c r="C1061" s="41"/>
      <c r="D1061" s="37">
        <f>SUM(D1059:D1060)</f>
        <v>8706043.9917294495</v>
      </c>
      <c r="E1061" s="34"/>
      <c r="F1061" s="33"/>
      <c r="G1061" s="37">
        <f>G1059+G1060</f>
        <v>7323736.308107879</v>
      </c>
      <c r="H1061" s="39"/>
      <c r="I1061" s="28"/>
      <c r="J1061" s="37">
        <f>SUM(J1059:J1060)</f>
        <v>6869646.29</v>
      </c>
      <c r="K1061" s="1"/>
      <c r="L1061" s="1"/>
      <c r="M1061" s="1"/>
    </row>
    <row r="1062" spans="1:13" s="4" customFormat="1" ht="36.75" customHeight="1" x14ac:dyDescent="0.25">
      <c r="A1062" s="271">
        <v>75</v>
      </c>
      <c r="B1062" s="271" t="s">
        <v>354</v>
      </c>
      <c r="C1062" s="103" t="s">
        <v>5</v>
      </c>
      <c r="D1062" s="213">
        <v>1424469.46283665</v>
      </c>
      <c r="E1062" s="236" t="s">
        <v>441</v>
      </c>
      <c r="F1062" s="237" t="s">
        <v>218</v>
      </c>
      <c r="G1062" s="213">
        <v>1187057.8899999999</v>
      </c>
      <c r="H1062" s="187">
        <v>43434</v>
      </c>
      <c r="I1062" s="187">
        <v>43417</v>
      </c>
      <c r="J1062" s="213">
        <v>1409004.45</v>
      </c>
      <c r="K1062" s="1"/>
      <c r="L1062" s="1"/>
      <c r="M1062" s="1"/>
    </row>
    <row r="1063" spans="1:13" s="4" customFormat="1" ht="16.5" x14ac:dyDescent="0.25">
      <c r="A1063" s="272"/>
      <c r="B1063" s="272"/>
      <c r="C1063" s="72" t="s">
        <v>2</v>
      </c>
      <c r="D1063" s="60">
        <v>9266899.8866709098</v>
      </c>
      <c r="E1063" s="228"/>
      <c r="F1063" s="231"/>
      <c r="G1063" s="60">
        <v>7722416.5700000003</v>
      </c>
      <c r="H1063" s="40">
        <v>43449</v>
      </c>
      <c r="I1063" s="40">
        <v>43459</v>
      </c>
      <c r="J1063" s="60">
        <v>7553548.1600000001</v>
      </c>
      <c r="K1063" s="1"/>
      <c r="L1063" s="1"/>
      <c r="M1063" s="1"/>
    </row>
    <row r="1064" spans="1:13" s="4" customFormat="1" ht="16.5" x14ac:dyDescent="0.25">
      <c r="A1064" s="272"/>
      <c r="B1064" s="272"/>
      <c r="C1064" s="72" t="s">
        <v>3</v>
      </c>
      <c r="D1064" s="60">
        <v>809072.04020835995</v>
      </c>
      <c r="E1064" s="228"/>
      <c r="F1064" s="231"/>
      <c r="G1064" s="60">
        <v>674226.7</v>
      </c>
      <c r="H1064" s="40">
        <v>43434</v>
      </c>
      <c r="I1064" s="40">
        <v>43451</v>
      </c>
      <c r="J1064" s="60">
        <v>656474.12</v>
      </c>
      <c r="K1064" s="1"/>
      <c r="L1064" s="1"/>
      <c r="M1064" s="1"/>
    </row>
    <row r="1065" spans="1:13" s="4" customFormat="1" ht="16.5" x14ac:dyDescent="0.25">
      <c r="A1065" s="272"/>
      <c r="B1065" s="272"/>
      <c r="C1065" s="72" t="s">
        <v>4</v>
      </c>
      <c r="D1065" s="60">
        <v>974679.98021450802</v>
      </c>
      <c r="E1065" s="239"/>
      <c r="F1065" s="240"/>
      <c r="G1065" s="60">
        <v>812233.32</v>
      </c>
      <c r="H1065" s="40">
        <v>43434</v>
      </c>
      <c r="I1065" s="40">
        <v>43459</v>
      </c>
      <c r="J1065" s="60">
        <v>730042.4</v>
      </c>
      <c r="K1065" s="1"/>
      <c r="L1065" s="1"/>
      <c r="M1065" s="1"/>
    </row>
    <row r="1066" spans="1:13" s="4" customFormat="1" ht="33" x14ac:dyDescent="0.25">
      <c r="A1066" s="272"/>
      <c r="B1066" s="272"/>
      <c r="C1066" s="72" t="s">
        <v>269</v>
      </c>
      <c r="D1066" s="60">
        <v>195814.99</v>
      </c>
      <c r="E1066" s="49" t="s">
        <v>406</v>
      </c>
      <c r="F1066" s="207" t="s">
        <v>188</v>
      </c>
      <c r="G1066" s="60">
        <v>195814.99</v>
      </c>
      <c r="H1066" s="40">
        <v>43311</v>
      </c>
      <c r="I1066" s="16"/>
      <c r="J1066" s="60">
        <v>195814.99</v>
      </c>
      <c r="K1066" s="1"/>
      <c r="L1066" s="1"/>
      <c r="M1066" s="1"/>
    </row>
    <row r="1067" spans="1:13" s="4" customFormat="1" ht="16.5" x14ac:dyDescent="0.25">
      <c r="A1067" s="273"/>
      <c r="B1067" s="273"/>
      <c r="C1067" s="72" t="s">
        <v>672</v>
      </c>
      <c r="D1067" s="60">
        <v>20000</v>
      </c>
      <c r="E1067" s="49"/>
      <c r="F1067" s="207"/>
      <c r="G1067" s="154"/>
      <c r="H1067" s="40"/>
      <c r="I1067" s="16"/>
      <c r="J1067" s="60">
        <v>20000</v>
      </c>
      <c r="K1067" s="1"/>
      <c r="L1067" s="1"/>
      <c r="M1067" s="1"/>
    </row>
    <row r="1068" spans="1:13" s="4" customFormat="1" ht="17.25" thickBot="1" x14ac:dyDescent="0.3">
      <c r="A1068" s="225" t="s">
        <v>10</v>
      </c>
      <c r="B1068" s="225"/>
      <c r="C1068" s="41"/>
      <c r="D1068" s="37">
        <f>SUM(D1062:D1067)</f>
        <v>12690936.359930428</v>
      </c>
      <c r="E1068" s="34"/>
      <c r="F1068" s="33"/>
      <c r="G1068" s="37">
        <f>G1062+G1063+G1064+G1065+G1066</f>
        <v>10591749.470000001</v>
      </c>
      <c r="H1068" s="39"/>
      <c r="I1068" s="28"/>
      <c r="J1068" s="37">
        <f>J1062+J1063+J1064+J1065+J1066+J1067</f>
        <v>10564884.119999999</v>
      </c>
      <c r="K1068" s="1"/>
      <c r="L1068" s="1"/>
      <c r="M1068" s="1"/>
    </row>
    <row r="1069" spans="1:13" s="4" customFormat="1" ht="33" x14ac:dyDescent="0.25">
      <c r="A1069" s="271">
        <v>76</v>
      </c>
      <c r="B1069" s="271" t="s">
        <v>355</v>
      </c>
      <c r="C1069" s="102" t="s">
        <v>7</v>
      </c>
      <c r="D1069" s="213">
        <v>6189665.2400577702</v>
      </c>
      <c r="E1069" s="215" t="s">
        <v>446</v>
      </c>
      <c r="F1069" s="183" t="s">
        <v>193</v>
      </c>
      <c r="G1069" s="213">
        <v>5192906.09</v>
      </c>
      <c r="H1069" s="187">
        <v>43424</v>
      </c>
      <c r="I1069" s="187">
        <v>43462</v>
      </c>
      <c r="J1069" s="213">
        <v>4669922.3600000003</v>
      </c>
      <c r="K1069" s="1"/>
      <c r="L1069" s="1"/>
      <c r="M1069" s="1"/>
    </row>
    <row r="1070" spans="1:13" s="4" customFormat="1" ht="33" x14ac:dyDescent="0.25">
      <c r="A1070" s="272"/>
      <c r="B1070" s="272"/>
      <c r="C1070" s="72" t="s">
        <v>269</v>
      </c>
      <c r="D1070" s="60">
        <v>198094.27</v>
      </c>
      <c r="E1070" s="49" t="s">
        <v>407</v>
      </c>
      <c r="F1070" s="207" t="s">
        <v>229</v>
      </c>
      <c r="G1070" s="60">
        <v>198094.27</v>
      </c>
      <c r="H1070" s="40">
        <v>43321</v>
      </c>
      <c r="I1070" s="40">
        <v>43336</v>
      </c>
      <c r="J1070" s="60">
        <v>198094.27</v>
      </c>
      <c r="K1070" s="1"/>
      <c r="L1070" s="1"/>
      <c r="M1070" s="1"/>
    </row>
    <row r="1071" spans="1:13" s="4" customFormat="1" ht="17.25" thickBot="1" x14ac:dyDescent="0.3">
      <c r="A1071" s="225" t="s">
        <v>10</v>
      </c>
      <c r="B1071" s="225"/>
      <c r="C1071" s="41"/>
      <c r="D1071" s="37">
        <f>SUM(D1069:D1070)</f>
        <v>6387759.5100577697</v>
      </c>
      <c r="E1071" s="34"/>
      <c r="F1071" s="33"/>
      <c r="G1071" s="37">
        <f>G1069+G1070</f>
        <v>5391000.3599999994</v>
      </c>
      <c r="H1071" s="39"/>
      <c r="I1071" s="28"/>
      <c r="J1071" s="37">
        <f>SUM(J1069:J1070)</f>
        <v>4868016.63</v>
      </c>
      <c r="K1071" s="1"/>
      <c r="L1071" s="1"/>
      <c r="M1071" s="1"/>
    </row>
    <row r="1072" spans="1:13" s="4" customFormat="1" ht="33" x14ac:dyDescent="0.25">
      <c r="A1072" s="271">
        <v>77</v>
      </c>
      <c r="B1072" s="271" t="s">
        <v>356</v>
      </c>
      <c r="C1072" s="102" t="s">
        <v>7</v>
      </c>
      <c r="D1072" s="213">
        <v>11758929.5679422</v>
      </c>
      <c r="E1072" s="215" t="s">
        <v>446</v>
      </c>
      <c r="F1072" s="183" t="s">
        <v>193</v>
      </c>
      <c r="G1072" s="213">
        <v>9865318.1600000001</v>
      </c>
      <c r="H1072" s="187">
        <v>43449</v>
      </c>
      <c r="I1072" s="187">
        <v>43455</v>
      </c>
      <c r="J1072" s="213">
        <v>7767645.5999999996</v>
      </c>
      <c r="K1072" s="1"/>
      <c r="L1072" s="1"/>
      <c r="M1072" s="1"/>
    </row>
    <row r="1073" spans="1:13" s="4" customFormat="1" ht="33" x14ac:dyDescent="0.25">
      <c r="A1073" s="272"/>
      <c r="B1073" s="272"/>
      <c r="C1073" s="72" t="s">
        <v>269</v>
      </c>
      <c r="D1073" s="60">
        <v>238530.18</v>
      </c>
      <c r="E1073" s="49" t="s">
        <v>407</v>
      </c>
      <c r="F1073" s="207" t="s">
        <v>229</v>
      </c>
      <c r="G1073" s="60">
        <v>238530.18</v>
      </c>
      <c r="H1073" s="40">
        <v>43321</v>
      </c>
      <c r="I1073" s="40">
        <v>43336</v>
      </c>
      <c r="J1073" s="60">
        <v>238530.18</v>
      </c>
      <c r="K1073" s="1"/>
      <c r="L1073" s="1"/>
      <c r="M1073" s="1"/>
    </row>
    <row r="1074" spans="1:13" s="4" customFormat="1" ht="16.5" x14ac:dyDescent="0.25">
      <c r="A1074" s="273"/>
      <c r="B1074" s="273"/>
      <c r="C1074" s="72" t="s">
        <v>673</v>
      </c>
      <c r="D1074" s="60">
        <v>33270.098012508497</v>
      </c>
      <c r="E1074" s="49"/>
      <c r="F1074" s="207"/>
      <c r="G1074" s="154"/>
      <c r="H1074" s="40"/>
      <c r="I1074" s="16"/>
      <c r="J1074" s="154"/>
      <c r="K1074" s="1"/>
      <c r="L1074" s="1"/>
      <c r="M1074" s="1"/>
    </row>
    <row r="1075" spans="1:13" s="4" customFormat="1" ht="17.25" thickBot="1" x14ac:dyDescent="0.3">
      <c r="A1075" s="225" t="s">
        <v>10</v>
      </c>
      <c r="B1075" s="225"/>
      <c r="C1075" s="41"/>
      <c r="D1075" s="37">
        <f>SUM(D1072:D1074)</f>
        <v>12030729.845954709</v>
      </c>
      <c r="E1075" s="34"/>
      <c r="F1075" s="33"/>
      <c r="G1075" s="37">
        <f>G1072+G1073</f>
        <v>10103848.34</v>
      </c>
      <c r="H1075" s="39"/>
      <c r="I1075" s="28"/>
      <c r="J1075" s="37">
        <f>SUM(J1072:J1074)</f>
        <v>8006175.7799999993</v>
      </c>
      <c r="K1075" s="1"/>
      <c r="L1075" s="1"/>
      <c r="M1075" s="1"/>
    </row>
    <row r="1076" spans="1:13" s="4" customFormat="1" ht="33" x14ac:dyDescent="0.25">
      <c r="A1076" s="271">
        <v>78</v>
      </c>
      <c r="B1076" s="271" t="s">
        <v>357</v>
      </c>
      <c r="C1076" s="102" t="s">
        <v>7</v>
      </c>
      <c r="D1076" s="213">
        <v>8729846.6160000004</v>
      </c>
      <c r="E1076" s="215" t="s">
        <v>443</v>
      </c>
      <c r="F1076" s="183" t="s">
        <v>193</v>
      </c>
      <c r="G1076" s="213">
        <v>7274872.1799999997</v>
      </c>
      <c r="H1076" s="187">
        <v>43448</v>
      </c>
      <c r="I1076" s="187">
        <v>43459</v>
      </c>
      <c r="J1076" s="213">
        <v>6916003.0899999999</v>
      </c>
      <c r="K1076" s="1"/>
      <c r="L1076" s="1"/>
      <c r="M1076" s="1"/>
    </row>
    <row r="1077" spans="1:13" s="4" customFormat="1" ht="33" x14ac:dyDescent="0.25">
      <c r="A1077" s="272"/>
      <c r="B1077" s="272"/>
      <c r="C1077" s="72" t="s">
        <v>269</v>
      </c>
      <c r="D1077" s="60">
        <v>157665.59</v>
      </c>
      <c r="E1077" s="49" t="s">
        <v>409</v>
      </c>
      <c r="F1077" s="207" t="s">
        <v>390</v>
      </c>
      <c r="G1077" s="60">
        <v>186045.4</v>
      </c>
      <c r="H1077" s="40">
        <v>43318</v>
      </c>
      <c r="I1077" s="16"/>
      <c r="J1077" s="60">
        <v>157665.59</v>
      </c>
      <c r="K1077" s="1"/>
      <c r="L1077" s="1"/>
      <c r="M1077" s="1"/>
    </row>
    <row r="1078" spans="1:13" s="4" customFormat="1" ht="17.25" thickBot="1" x14ac:dyDescent="0.3">
      <c r="A1078" s="225" t="s">
        <v>10</v>
      </c>
      <c r="B1078" s="225"/>
      <c r="C1078" s="41"/>
      <c r="D1078" s="37">
        <f>SUM(D1076:D1077)</f>
        <v>8887512.2060000002</v>
      </c>
      <c r="E1078" s="34"/>
      <c r="F1078" s="33"/>
      <c r="G1078" s="37">
        <f>G1076+G1077</f>
        <v>7460917.5800000001</v>
      </c>
      <c r="H1078" s="39"/>
      <c r="I1078" s="28"/>
      <c r="J1078" s="37">
        <f>SUM(J1076:J1077)</f>
        <v>7073668.6799999997</v>
      </c>
      <c r="K1078" s="1"/>
      <c r="L1078" s="1"/>
      <c r="M1078" s="1"/>
    </row>
    <row r="1079" spans="1:13" s="4" customFormat="1" ht="33" x14ac:dyDescent="0.25">
      <c r="A1079" s="271">
        <v>79</v>
      </c>
      <c r="B1079" s="271" t="s">
        <v>358</v>
      </c>
      <c r="C1079" s="102" t="s">
        <v>7</v>
      </c>
      <c r="D1079" s="213">
        <v>16303366.16</v>
      </c>
      <c r="E1079" s="215" t="s">
        <v>474</v>
      </c>
      <c r="F1079" s="183" t="s">
        <v>204</v>
      </c>
      <c r="G1079" s="213">
        <v>16221849.329851869</v>
      </c>
      <c r="H1079" s="187">
        <v>43459</v>
      </c>
      <c r="I1079" s="152"/>
      <c r="J1079" s="190"/>
      <c r="K1079" s="1"/>
      <c r="L1079" s="1"/>
      <c r="M1079" s="1"/>
    </row>
    <row r="1080" spans="1:13" s="4" customFormat="1" ht="33" x14ac:dyDescent="0.25">
      <c r="A1080" s="272"/>
      <c r="B1080" s="272"/>
      <c r="C1080" s="72" t="s">
        <v>269</v>
      </c>
      <c r="D1080" s="60">
        <v>198032.36</v>
      </c>
      <c r="E1080" s="49" t="s">
        <v>409</v>
      </c>
      <c r="F1080" s="207" t="s">
        <v>390</v>
      </c>
      <c r="G1080" s="60">
        <v>233678.18</v>
      </c>
      <c r="H1080" s="40">
        <v>43318</v>
      </c>
      <c r="I1080" s="16"/>
      <c r="J1080" s="60">
        <v>198032.36</v>
      </c>
      <c r="K1080" s="1"/>
      <c r="L1080" s="1"/>
      <c r="M1080" s="1"/>
    </row>
    <row r="1081" spans="1:13" s="4" customFormat="1" ht="17.25" thickBot="1" x14ac:dyDescent="0.3">
      <c r="A1081" s="225" t="s">
        <v>10</v>
      </c>
      <c r="B1081" s="225"/>
      <c r="C1081" s="116"/>
      <c r="D1081" s="37">
        <f>SUM(D1079:D1080)</f>
        <v>16501398.52</v>
      </c>
      <c r="E1081" s="117"/>
      <c r="F1081" s="20"/>
      <c r="G1081" s="37">
        <f>G1079+G1080</f>
        <v>16455527.509851869</v>
      </c>
      <c r="H1081" s="21"/>
      <c r="I1081" s="19"/>
      <c r="J1081" s="37">
        <f>SUM(J1080:J1080)</f>
        <v>198032.36</v>
      </c>
      <c r="K1081" s="1"/>
      <c r="L1081" s="1"/>
      <c r="M1081" s="1"/>
    </row>
    <row r="1082" spans="1:13" s="4" customFormat="1" ht="33" x14ac:dyDescent="0.25">
      <c r="A1082" s="271">
        <v>80</v>
      </c>
      <c r="B1082" s="271" t="s">
        <v>359</v>
      </c>
      <c r="C1082" s="102" t="s">
        <v>7</v>
      </c>
      <c r="D1082" s="213">
        <v>11207896.060000001</v>
      </c>
      <c r="E1082" s="215" t="s">
        <v>474</v>
      </c>
      <c r="F1082" s="183" t="s">
        <v>204</v>
      </c>
      <c r="G1082" s="213">
        <v>11151856.580148133</v>
      </c>
      <c r="H1082" s="187">
        <v>43459</v>
      </c>
      <c r="I1082" s="152"/>
      <c r="J1082" s="190"/>
      <c r="K1082" s="1"/>
      <c r="L1082" s="1"/>
      <c r="M1082" s="1"/>
    </row>
    <row r="1083" spans="1:13" s="4" customFormat="1" ht="33" x14ac:dyDescent="0.25">
      <c r="A1083" s="272"/>
      <c r="B1083" s="272"/>
      <c r="C1083" s="72" t="s">
        <v>269</v>
      </c>
      <c r="D1083" s="60">
        <v>179078.49</v>
      </c>
      <c r="E1083" s="49" t="s">
        <v>409</v>
      </c>
      <c r="F1083" s="207" t="s">
        <v>390</v>
      </c>
      <c r="G1083" s="60">
        <v>211312.62</v>
      </c>
      <c r="H1083" s="40">
        <v>43318</v>
      </c>
      <c r="I1083" s="16"/>
      <c r="J1083" s="60">
        <v>179078.49</v>
      </c>
      <c r="K1083" s="1"/>
      <c r="L1083" s="1"/>
      <c r="M1083" s="1"/>
    </row>
    <row r="1084" spans="1:13" s="4" customFormat="1" ht="17.25" thickBot="1" x14ac:dyDescent="0.3">
      <c r="A1084" s="225" t="s">
        <v>10</v>
      </c>
      <c r="B1084" s="225"/>
      <c r="C1084" s="41"/>
      <c r="D1084" s="37">
        <f>SUM(D1082:D1083)</f>
        <v>11386974.550000001</v>
      </c>
      <c r="E1084" s="34"/>
      <c r="F1084" s="33"/>
      <c r="G1084" s="37">
        <f>G1082+G1083</f>
        <v>11363169.200148132</v>
      </c>
      <c r="H1084" s="39"/>
      <c r="I1084" s="28"/>
      <c r="J1084" s="37">
        <f>SUM(J1083:J1083)</f>
        <v>179078.49</v>
      </c>
      <c r="K1084" s="1"/>
      <c r="L1084" s="1"/>
      <c r="M1084" s="1"/>
    </row>
    <row r="1085" spans="1:13" s="4" customFormat="1" ht="33" x14ac:dyDescent="0.25">
      <c r="A1085" s="271">
        <v>81</v>
      </c>
      <c r="B1085" s="271" t="s">
        <v>360</v>
      </c>
      <c r="C1085" s="102" t="s">
        <v>7</v>
      </c>
      <c r="D1085" s="213">
        <v>13007650.939999999</v>
      </c>
      <c r="E1085" s="215" t="s">
        <v>459</v>
      </c>
      <c r="F1085" s="183" t="s">
        <v>460</v>
      </c>
      <c r="G1085" s="213">
        <v>11186579.827755559</v>
      </c>
      <c r="H1085" s="187">
        <v>43451</v>
      </c>
      <c r="I1085" s="152"/>
      <c r="J1085" s="190"/>
      <c r="K1085" s="1"/>
      <c r="L1085" s="1"/>
      <c r="M1085" s="1"/>
    </row>
    <row r="1086" spans="1:13" s="4" customFormat="1" ht="33" x14ac:dyDescent="0.25">
      <c r="A1086" s="272"/>
      <c r="B1086" s="272"/>
      <c r="C1086" s="72" t="s">
        <v>269</v>
      </c>
      <c r="D1086" s="60">
        <v>181668.1</v>
      </c>
      <c r="E1086" s="49" t="s">
        <v>409</v>
      </c>
      <c r="F1086" s="207" t="s">
        <v>390</v>
      </c>
      <c r="G1086" s="60">
        <v>214368.36</v>
      </c>
      <c r="H1086" s="40">
        <v>43318</v>
      </c>
      <c r="I1086" s="16"/>
      <c r="J1086" s="60">
        <v>181668.1</v>
      </c>
      <c r="K1086" s="1"/>
      <c r="L1086" s="1"/>
      <c r="M1086" s="1"/>
    </row>
    <row r="1087" spans="1:13" s="4" customFormat="1" ht="17.25" thickBot="1" x14ac:dyDescent="0.3">
      <c r="A1087" s="225" t="s">
        <v>10</v>
      </c>
      <c r="B1087" s="225"/>
      <c r="C1087" s="41"/>
      <c r="D1087" s="37">
        <f>SUM(D1085:D1086)</f>
        <v>13189319.039999999</v>
      </c>
      <c r="E1087" s="34"/>
      <c r="F1087" s="33"/>
      <c r="G1087" s="37">
        <f>G1085+G1086</f>
        <v>11400948.187755559</v>
      </c>
      <c r="H1087" s="39"/>
      <c r="I1087" s="28"/>
      <c r="J1087" s="37">
        <f>SUM(J1086:J1086)</f>
        <v>181668.1</v>
      </c>
      <c r="K1087" s="1"/>
      <c r="L1087" s="1"/>
      <c r="M1087" s="1"/>
    </row>
    <row r="1088" spans="1:13" s="4" customFormat="1" ht="33" x14ac:dyDescent="0.25">
      <c r="A1088" s="271">
        <v>82</v>
      </c>
      <c r="B1088" s="271" t="s">
        <v>361</v>
      </c>
      <c r="C1088" s="102" t="s">
        <v>7</v>
      </c>
      <c r="D1088" s="213">
        <v>9114343.5999999996</v>
      </c>
      <c r="E1088" s="215" t="s">
        <v>468</v>
      </c>
      <c r="F1088" s="183" t="s">
        <v>454</v>
      </c>
      <c r="G1088" s="213">
        <v>9068771.8808216732</v>
      </c>
      <c r="H1088" s="187">
        <v>43459</v>
      </c>
      <c r="I1088" s="152"/>
      <c r="J1088" s="190"/>
      <c r="K1088" s="1"/>
      <c r="L1088" s="1"/>
      <c r="M1088" s="1"/>
    </row>
    <row r="1089" spans="1:13" s="4" customFormat="1" ht="33" x14ac:dyDescent="0.25">
      <c r="A1089" s="272"/>
      <c r="B1089" s="272"/>
      <c r="C1089" s="72" t="s">
        <v>269</v>
      </c>
      <c r="D1089" s="60">
        <v>181668.1</v>
      </c>
      <c r="E1089" s="49" t="s">
        <v>408</v>
      </c>
      <c r="F1089" s="207" t="s">
        <v>390</v>
      </c>
      <c r="G1089" s="60">
        <v>214368.36</v>
      </c>
      <c r="H1089" s="40">
        <v>43318</v>
      </c>
      <c r="I1089" s="16"/>
      <c r="J1089" s="60">
        <v>181668.1</v>
      </c>
      <c r="K1089" s="1"/>
      <c r="L1089" s="1"/>
      <c r="M1089" s="1"/>
    </row>
    <row r="1090" spans="1:13" s="4" customFormat="1" ht="17.25" thickBot="1" x14ac:dyDescent="0.3">
      <c r="A1090" s="225" t="s">
        <v>10</v>
      </c>
      <c r="B1090" s="225"/>
      <c r="C1090" s="41"/>
      <c r="D1090" s="37">
        <f>SUM(D1088:D1089)</f>
        <v>9296011.6999999993</v>
      </c>
      <c r="E1090" s="34"/>
      <c r="F1090" s="33"/>
      <c r="G1090" s="37">
        <f>G1088+G1089</f>
        <v>9283140.2408216726</v>
      </c>
      <c r="H1090" s="39"/>
      <c r="I1090" s="28"/>
      <c r="J1090" s="37">
        <f>SUM(J1089:J1089)</f>
        <v>181668.1</v>
      </c>
      <c r="K1090" s="1"/>
      <c r="L1090" s="1"/>
      <c r="M1090" s="1"/>
    </row>
    <row r="1091" spans="1:13" s="4" customFormat="1" ht="33" x14ac:dyDescent="0.25">
      <c r="A1091" s="271">
        <v>83</v>
      </c>
      <c r="B1091" s="271" t="s">
        <v>362</v>
      </c>
      <c r="C1091" s="102" t="s">
        <v>7</v>
      </c>
      <c r="D1091" s="213">
        <v>9102091.6600000001</v>
      </c>
      <c r="E1091" s="215" t="s">
        <v>472</v>
      </c>
      <c r="F1091" s="183" t="s">
        <v>416</v>
      </c>
      <c r="G1091" s="213">
        <v>9056581.2022446133</v>
      </c>
      <c r="H1091" s="187">
        <v>43459</v>
      </c>
      <c r="I1091" s="152"/>
      <c r="J1091" s="190"/>
      <c r="K1091" s="1"/>
      <c r="L1091" s="1"/>
      <c r="M1091" s="1"/>
    </row>
    <row r="1092" spans="1:13" s="4" customFormat="1" ht="33" x14ac:dyDescent="0.25">
      <c r="A1092" s="272"/>
      <c r="B1092" s="272"/>
      <c r="C1092" s="72" t="s">
        <v>269</v>
      </c>
      <c r="D1092" s="60">
        <v>127680.62</v>
      </c>
      <c r="E1092" s="49" t="s">
        <v>408</v>
      </c>
      <c r="F1092" s="207" t="s">
        <v>390</v>
      </c>
      <c r="G1092" s="60">
        <v>150663.13</v>
      </c>
      <c r="H1092" s="40">
        <v>43318</v>
      </c>
      <c r="I1092" s="40"/>
      <c r="J1092" s="60">
        <v>127680.62</v>
      </c>
      <c r="K1092" s="1"/>
      <c r="L1092" s="1"/>
      <c r="M1092" s="1"/>
    </row>
    <row r="1093" spans="1:13" s="4" customFormat="1" ht="17.25" thickBot="1" x14ac:dyDescent="0.3">
      <c r="A1093" s="225" t="s">
        <v>10</v>
      </c>
      <c r="B1093" s="225"/>
      <c r="C1093" s="41"/>
      <c r="D1093" s="37">
        <f>SUM(D1091:D1092)</f>
        <v>9229772.2799999993</v>
      </c>
      <c r="E1093" s="34"/>
      <c r="F1093" s="33"/>
      <c r="G1093" s="37">
        <f>G1091+G1092</f>
        <v>9207244.3322446141</v>
      </c>
      <c r="H1093" s="39"/>
      <c r="I1093" s="28"/>
      <c r="J1093" s="37">
        <f>SUM(J1092:J1092)</f>
        <v>127680.62</v>
      </c>
      <c r="K1093" s="1"/>
      <c r="L1093" s="1"/>
      <c r="M1093" s="1"/>
    </row>
    <row r="1094" spans="1:13" s="4" customFormat="1" ht="33" x14ac:dyDescent="0.25">
      <c r="A1094" s="271">
        <v>84</v>
      </c>
      <c r="B1094" s="271" t="s">
        <v>363</v>
      </c>
      <c r="C1094" s="101" t="s">
        <v>7</v>
      </c>
      <c r="D1094" s="58">
        <v>15515299.619999999</v>
      </c>
      <c r="E1094" s="215" t="s">
        <v>472</v>
      </c>
      <c r="F1094" s="183" t="s">
        <v>416</v>
      </c>
      <c r="G1094" s="213">
        <v>15437723.12282834</v>
      </c>
      <c r="H1094" s="187">
        <v>43459</v>
      </c>
      <c r="I1094" s="63"/>
      <c r="J1094" s="126"/>
      <c r="K1094" s="1"/>
      <c r="L1094" s="1"/>
      <c r="M1094" s="1"/>
    </row>
    <row r="1095" spans="1:13" s="4" customFormat="1" ht="33" x14ac:dyDescent="0.25">
      <c r="A1095" s="272"/>
      <c r="B1095" s="272"/>
      <c r="C1095" s="72" t="s">
        <v>269</v>
      </c>
      <c r="D1095" s="60">
        <v>194713.77</v>
      </c>
      <c r="E1095" s="49" t="s">
        <v>408</v>
      </c>
      <c r="F1095" s="207" t="s">
        <v>390</v>
      </c>
      <c r="G1095" s="60">
        <v>229762.25</v>
      </c>
      <c r="H1095" s="40">
        <v>43318</v>
      </c>
      <c r="I1095" s="16"/>
      <c r="J1095" s="60">
        <v>194713.77</v>
      </c>
      <c r="K1095" s="1"/>
      <c r="L1095" s="1"/>
      <c r="M1095" s="1"/>
    </row>
    <row r="1096" spans="1:13" s="4" customFormat="1" ht="17.25" thickBot="1" x14ac:dyDescent="0.3">
      <c r="A1096" s="225" t="s">
        <v>10</v>
      </c>
      <c r="B1096" s="225"/>
      <c r="C1096" s="41"/>
      <c r="D1096" s="37">
        <f>SUM(D1094:D1095)</f>
        <v>15710013.389999999</v>
      </c>
      <c r="E1096" s="34"/>
      <c r="F1096" s="33"/>
      <c r="G1096" s="37">
        <f>G1094+G1095</f>
        <v>15667485.37282834</v>
      </c>
      <c r="H1096" s="39"/>
      <c r="I1096" s="28"/>
      <c r="J1096" s="37">
        <f>SUM(J1095:J1095)</f>
        <v>194713.77</v>
      </c>
      <c r="K1096" s="1"/>
      <c r="L1096" s="1"/>
      <c r="M1096" s="1"/>
    </row>
    <row r="1097" spans="1:13" s="4" customFormat="1" ht="33" x14ac:dyDescent="0.25">
      <c r="A1097" s="271">
        <v>85</v>
      </c>
      <c r="B1097" s="271" t="s">
        <v>364</v>
      </c>
      <c r="C1097" s="101" t="s">
        <v>7</v>
      </c>
      <c r="D1097" s="213">
        <v>8084023.0599999996</v>
      </c>
      <c r="E1097" s="215" t="s">
        <v>449</v>
      </c>
      <c r="F1097" s="183" t="s">
        <v>191</v>
      </c>
      <c r="G1097" s="213">
        <v>7113940.1799999997</v>
      </c>
      <c r="H1097" s="187">
        <v>43451</v>
      </c>
      <c r="I1097" s="187">
        <v>43444</v>
      </c>
      <c r="J1097" s="213">
        <v>6341784.5499999998</v>
      </c>
      <c r="K1097" s="1"/>
      <c r="L1097" s="1"/>
      <c r="M1097" s="1"/>
    </row>
    <row r="1098" spans="1:13" s="4" customFormat="1" ht="33" x14ac:dyDescent="0.25">
      <c r="A1098" s="272"/>
      <c r="B1098" s="272"/>
      <c r="C1098" s="72" t="s">
        <v>269</v>
      </c>
      <c r="D1098" s="60">
        <v>186455.24</v>
      </c>
      <c r="E1098" s="49" t="s">
        <v>408</v>
      </c>
      <c r="F1098" s="207" t="s">
        <v>390</v>
      </c>
      <c r="G1098" s="60">
        <v>220017.18</v>
      </c>
      <c r="H1098" s="40">
        <v>43318</v>
      </c>
      <c r="I1098" s="16"/>
      <c r="J1098" s="60">
        <v>186455.24</v>
      </c>
      <c r="K1098" s="1"/>
      <c r="L1098" s="1"/>
      <c r="M1098" s="1"/>
    </row>
    <row r="1099" spans="1:13" s="4" customFormat="1" ht="17.25" thickBot="1" x14ac:dyDescent="0.3">
      <c r="A1099" s="225" t="s">
        <v>10</v>
      </c>
      <c r="B1099" s="225"/>
      <c r="C1099" s="41"/>
      <c r="D1099" s="37">
        <f>SUM(D1097:D1098)</f>
        <v>8270478.2999999998</v>
      </c>
      <c r="E1099" s="34"/>
      <c r="F1099" s="33"/>
      <c r="G1099" s="37">
        <f>G1097+G1098</f>
        <v>7333957.3599999994</v>
      </c>
      <c r="H1099" s="39"/>
      <c r="I1099" s="28"/>
      <c r="J1099" s="37">
        <f>SUM(J1097:J1098)</f>
        <v>6528239.79</v>
      </c>
      <c r="K1099" s="1"/>
      <c r="L1099" s="1"/>
      <c r="M1099" s="1"/>
    </row>
    <row r="1100" spans="1:13" s="4" customFormat="1" ht="33" x14ac:dyDescent="0.25">
      <c r="A1100" s="271">
        <v>86</v>
      </c>
      <c r="B1100" s="271" t="s">
        <v>365</v>
      </c>
      <c r="C1100" s="101" t="s">
        <v>7</v>
      </c>
      <c r="D1100" s="213">
        <v>15637633.76</v>
      </c>
      <c r="E1100" s="215" t="s">
        <v>468</v>
      </c>
      <c r="F1100" s="183" t="s">
        <v>454</v>
      </c>
      <c r="G1100" s="213">
        <v>15559445.589178326</v>
      </c>
      <c r="H1100" s="187">
        <v>43459</v>
      </c>
      <c r="I1100" s="152"/>
      <c r="J1100" s="190"/>
      <c r="K1100" s="1"/>
      <c r="L1100" s="1"/>
      <c r="M1100" s="1"/>
    </row>
    <row r="1101" spans="1:13" s="4" customFormat="1" ht="33" x14ac:dyDescent="0.25">
      <c r="A1101" s="272"/>
      <c r="B1101" s="272"/>
      <c r="C1101" s="72" t="s">
        <v>269</v>
      </c>
      <c r="D1101" s="60">
        <v>194843.08</v>
      </c>
      <c r="E1101" s="49" t="s">
        <v>408</v>
      </c>
      <c r="F1101" s="207" t="s">
        <v>390</v>
      </c>
      <c r="G1101" s="60">
        <v>229914.83</v>
      </c>
      <c r="H1101" s="40">
        <v>43318</v>
      </c>
      <c r="I1101" s="16"/>
      <c r="J1101" s="60">
        <v>194843.08</v>
      </c>
      <c r="K1101" s="1"/>
      <c r="L1101" s="1"/>
      <c r="M1101" s="1"/>
    </row>
    <row r="1102" spans="1:13" s="4" customFormat="1" ht="17.25" thickBot="1" x14ac:dyDescent="0.3">
      <c r="A1102" s="225" t="s">
        <v>10</v>
      </c>
      <c r="B1102" s="225"/>
      <c r="C1102" s="41"/>
      <c r="D1102" s="37">
        <f>SUM(D1100:D1101)</f>
        <v>15832476.84</v>
      </c>
      <c r="E1102" s="34"/>
      <c r="F1102" s="33"/>
      <c r="G1102" s="37">
        <f>G1100+G1101</f>
        <v>15789360.419178326</v>
      </c>
      <c r="H1102" s="39"/>
      <c r="I1102" s="28"/>
      <c r="J1102" s="37">
        <f>SUM(J1101:J1101)</f>
        <v>194843.08</v>
      </c>
      <c r="K1102" s="1"/>
      <c r="L1102" s="1"/>
      <c r="M1102" s="1"/>
    </row>
    <row r="1103" spans="1:13" s="4" customFormat="1" ht="33" x14ac:dyDescent="0.25">
      <c r="A1103" s="271">
        <v>87</v>
      </c>
      <c r="B1103" s="271" t="s">
        <v>366</v>
      </c>
      <c r="C1103" s="101" t="s">
        <v>7</v>
      </c>
      <c r="D1103" s="213">
        <v>12779940.439999999</v>
      </c>
      <c r="E1103" s="215" t="s">
        <v>467</v>
      </c>
      <c r="F1103" s="183" t="s">
        <v>266</v>
      </c>
      <c r="G1103" s="213">
        <v>12716040.74</v>
      </c>
      <c r="H1103" s="187">
        <v>43459</v>
      </c>
      <c r="I1103" s="187">
        <v>43462</v>
      </c>
      <c r="J1103" s="213">
        <v>10558710.810000001</v>
      </c>
      <c r="K1103" s="1"/>
      <c r="L1103" s="1"/>
      <c r="M1103" s="1"/>
    </row>
    <row r="1104" spans="1:13" s="4" customFormat="1" ht="33" x14ac:dyDescent="0.25">
      <c r="A1104" s="272"/>
      <c r="B1104" s="272"/>
      <c r="C1104" s="72" t="s">
        <v>269</v>
      </c>
      <c r="D1104" s="60">
        <v>181788.37</v>
      </c>
      <c r="E1104" s="49" t="s">
        <v>408</v>
      </c>
      <c r="F1104" s="207" t="s">
        <v>390</v>
      </c>
      <c r="G1104" s="60">
        <v>214510.28</v>
      </c>
      <c r="H1104" s="40">
        <v>43318</v>
      </c>
      <c r="I1104" s="16"/>
      <c r="J1104" s="60">
        <v>181788.37</v>
      </c>
      <c r="K1104" s="1"/>
      <c r="L1104" s="1"/>
      <c r="M1104" s="1"/>
    </row>
    <row r="1105" spans="1:13" s="4" customFormat="1" ht="17.25" thickBot="1" x14ac:dyDescent="0.3">
      <c r="A1105" s="225" t="s">
        <v>10</v>
      </c>
      <c r="B1105" s="225"/>
      <c r="C1105" s="41"/>
      <c r="D1105" s="37">
        <f>SUM(D1103:D1104)</f>
        <v>12961728.809999999</v>
      </c>
      <c r="E1105" s="34"/>
      <c r="F1105" s="33"/>
      <c r="G1105" s="37">
        <f>G1103+G1104</f>
        <v>12930551.02</v>
      </c>
      <c r="H1105" s="39"/>
      <c r="I1105" s="28"/>
      <c r="J1105" s="37">
        <f>SUM(J1103:J1104)</f>
        <v>10740499.18</v>
      </c>
      <c r="K1105" s="1"/>
      <c r="L1105" s="1"/>
      <c r="M1105" s="1"/>
    </row>
    <row r="1106" spans="1:13" s="4" customFormat="1" ht="33" x14ac:dyDescent="0.25">
      <c r="A1106" s="271">
        <v>88</v>
      </c>
      <c r="B1106" s="271" t="s">
        <v>367</v>
      </c>
      <c r="C1106" s="101" t="s">
        <v>7</v>
      </c>
      <c r="D1106" s="213">
        <v>9818516.8200000003</v>
      </c>
      <c r="E1106" s="215" t="s">
        <v>424</v>
      </c>
      <c r="F1106" s="183" t="s">
        <v>196</v>
      </c>
      <c r="G1106" s="213">
        <v>8182097.3499999996</v>
      </c>
      <c r="H1106" s="187">
        <v>43424</v>
      </c>
      <c r="I1106" s="187">
        <v>43462</v>
      </c>
      <c r="J1106" s="213">
        <v>6635028.8600000003</v>
      </c>
      <c r="K1106" s="1"/>
      <c r="L1106" s="1"/>
      <c r="M1106" s="1"/>
    </row>
    <row r="1107" spans="1:13" s="4" customFormat="1" ht="33" x14ac:dyDescent="0.25">
      <c r="A1107" s="272"/>
      <c r="B1107" s="272"/>
      <c r="C1107" s="72" t="s">
        <v>269</v>
      </c>
      <c r="D1107" s="60">
        <v>210044.79999999999</v>
      </c>
      <c r="E1107" s="49" t="s">
        <v>407</v>
      </c>
      <c r="F1107" s="207" t="s">
        <v>229</v>
      </c>
      <c r="G1107" s="60">
        <v>210044.79999999999</v>
      </c>
      <c r="H1107" s="40">
        <v>43321</v>
      </c>
      <c r="I1107" s="40">
        <v>43336</v>
      </c>
      <c r="J1107" s="60">
        <v>210044.79999999999</v>
      </c>
      <c r="K1107" s="1"/>
      <c r="L1107" s="1"/>
      <c r="M1107" s="1"/>
    </row>
    <row r="1108" spans="1:13" s="4" customFormat="1" ht="17.25" thickBot="1" x14ac:dyDescent="0.3">
      <c r="A1108" s="225" t="s">
        <v>10</v>
      </c>
      <c r="B1108" s="225"/>
      <c r="C1108" s="41"/>
      <c r="D1108" s="37">
        <f>SUM(D1106:D1107)</f>
        <v>10028561.620000001</v>
      </c>
      <c r="E1108" s="34"/>
      <c r="F1108" s="33"/>
      <c r="G1108" s="37">
        <f>G1106+G1107</f>
        <v>8392142.1500000004</v>
      </c>
      <c r="H1108" s="39"/>
      <c r="I1108" s="28"/>
      <c r="J1108" s="37">
        <f>SUM(J1106:J1107)</f>
        <v>6845073.6600000001</v>
      </c>
      <c r="K1108" s="1"/>
      <c r="L1108" s="1"/>
      <c r="M1108" s="1"/>
    </row>
    <row r="1109" spans="1:13" s="4" customFormat="1" ht="33" x14ac:dyDescent="0.25">
      <c r="A1109" s="271">
        <v>89</v>
      </c>
      <c r="B1109" s="271" t="s">
        <v>368</v>
      </c>
      <c r="C1109" s="101" t="s">
        <v>7</v>
      </c>
      <c r="D1109" s="213">
        <v>13570156.939999999</v>
      </c>
      <c r="E1109" s="215" t="s">
        <v>469</v>
      </c>
      <c r="F1109" s="183" t="s">
        <v>196</v>
      </c>
      <c r="G1109" s="213">
        <v>13502306.156761885</v>
      </c>
      <c r="H1109" s="187">
        <v>43459</v>
      </c>
      <c r="I1109" s="187">
        <v>43462</v>
      </c>
      <c r="J1109" s="213">
        <v>11298085.199999999</v>
      </c>
      <c r="K1109" s="1"/>
      <c r="L1109" s="1"/>
      <c r="M1109" s="1"/>
    </row>
    <row r="1110" spans="1:13" s="4" customFormat="1" ht="33" x14ac:dyDescent="0.25">
      <c r="A1110" s="272"/>
      <c r="B1110" s="272"/>
      <c r="C1110" s="72" t="s">
        <v>269</v>
      </c>
      <c r="D1110" s="60">
        <v>213906.68</v>
      </c>
      <c r="E1110" s="49" t="s">
        <v>407</v>
      </c>
      <c r="F1110" s="207" t="s">
        <v>229</v>
      </c>
      <c r="G1110" s="60">
        <v>213906.68</v>
      </c>
      <c r="H1110" s="40">
        <v>43321</v>
      </c>
      <c r="I1110" s="40">
        <v>43336</v>
      </c>
      <c r="J1110" s="60">
        <v>213906.68</v>
      </c>
      <c r="K1110" s="1"/>
      <c r="L1110" s="1"/>
      <c r="M1110" s="1"/>
    </row>
    <row r="1111" spans="1:13" s="4" customFormat="1" ht="16.5" x14ac:dyDescent="0.25">
      <c r="A1111" s="273"/>
      <c r="B1111" s="273"/>
      <c r="C1111" s="72" t="s">
        <v>270</v>
      </c>
      <c r="D1111" s="60">
        <v>19503.160903884302</v>
      </c>
      <c r="E1111" s="49"/>
      <c r="F1111" s="207"/>
      <c r="G1111" s="154"/>
      <c r="H1111" s="40"/>
      <c r="I1111" s="16"/>
      <c r="J1111" s="154"/>
      <c r="K1111" s="1"/>
      <c r="L1111" s="1"/>
      <c r="M1111" s="1"/>
    </row>
    <row r="1112" spans="1:13" s="4" customFormat="1" ht="17.25" thickBot="1" x14ac:dyDescent="0.3">
      <c r="A1112" s="225" t="s">
        <v>10</v>
      </c>
      <c r="B1112" s="225"/>
      <c r="C1112" s="41"/>
      <c r="D1112" s="37">
        <f>SUM(D1109:D1111)</f>
        <v>13803566.780903883</v>
      </c>
      <c r="E1112" s="34"/>
      <c r="F1112" s="33"/>
      <c r="G1112" s="37">
        <f>G1109+G1110</f>
        <v>13716212.836761884</v>
      </c>
      <c r="H1112" s="39"/>
      <c r="I1112" s="28"/>
      <c r="J1112" s="37">
        <f>SUM(J1109:J1111)</f>
        <v>11511991.879999999</v>
      </c>
      <c r="K1112" s="1"/>
      <c r="L1112" s="1"/>
      <c r="M1112" s="1"/>
    </row>
    <row r="1113" spans="1:13" s="4" customFormat="1" ht="33" x14ac:dyDescent="0.25">
      <c r="A1113" s="271">
        <v>90</v>
      </c>
      <c r="B1113" s="271" t="s">
        <v>369</v>
      </c>
      <c r="C1113" s="101" t="s">
        <v>7</v>
      </c>
      <c r="D1113" s="213">
        <v>8010796.9800000004</v>
      </c>
      <c r="E1113" s="215" t="s">
        <v>469</v>
      </c>
      <c r="F1113" s="183" t="s">
        <v>196</v>
      </c>
      <c r="G1113" s="213">
        <v>7970742.9959629867</v>
      </c>
      <c r="H1113" s="187">
        <v>43459</v>
      </c>
      <c r="I1113" s="187">
        <v>43458</v>
      </c>
      <c r="J1113" s="213">
        <v>7236972.7800000003</v>
      </c>
      <c r="K1113" s="1"/>
      <c r="L1113" s="1"/>
      <c r="M1113" s="1"/>
    </row>
    <row r="1114" spans="1:13" s="4" customFormat="1" ht="33" x14ac:dyDescent="0.25">
      <c r="A1114" s="272"/>
      <c r="B1114" s="272"/>
      <c r="C1114" s="72" t="s">
        <v>269</v>
      </c>
      <c r="D1114" s="60">
        <v>143585.63</v>
      </c>
      <c r="E1114" s="49" t="s">
        <v>412</v>
      </c>
      <c r="F1114" s="207" t="s">
        <v>390</v>
      </c>
      <c r="G1114" s="60">
        <v>169431.04000000001</v>
      </c>
      <c r="H1114" s="40">
        <v>43318</v>
      </c>
      <c r="I1114" s="16"/>
      <c r="J1114" s="60">
        <v>143585.63</v>
      </c>
      <c r="K1114" s="1"/>
      <c r="L1114" s="1"/>
      <c r="M1114" s="1"/>
    </row>
    <row r="1115" spans="1:13" s="4" customFormat="1" ht="17.25" thickBot="1" x14ac:dyDescent="0.3">
      <c r="A1115" s="225" t="s">
        <v>10</v>
      </c>
      <c r="B1115" s="225"/>
      <c r="C1115" s="41"/>
      <c r="D1115" s="37">
        <f>SUM(D1113:D1114)</f>
        <v>8154382.6100000003</v>
      </c>
      <c r="E1115" s="34"/>
      <c r="F1115" s="33"/>
      <c r="G1115" s="37">
        <f>G1113+G1114</f>
        <v>8140174.0359629868</v>
      </c>
      <c r="H1115" s="39"/>
      <c r="I1115" s="28"/>
      <c r="J1115" s="37">
        <f>SUM(J1113:J1114)</f>
        <v>7380558.4100000001</v>
      </c>
      <c r="K1115" s="1"/>
      <c r="L1115" s="1"/>
      <c r="M1115" s="1"/>
    </row>
    <row r="1116" spans="1:13" s="4" customFormat="1" ht="33" x14ac:dyDescent="0.25">
      <c r="A1116" s="271">
        <v>91</v>
      </c>
      <c r="B1116" s="271" t="s">
        <v>370</v>
      </c>
      <c r="C1116" s="101" t="s">
        <v>7</v>
      </c>
      <c r="D1116" s="213">
        <v>7195244.7000000002</v>
      </c>
      <c r="E1116" s="215" t="s">
        <v>469</v>
      </c>
      <c r="F1116" s="183" t="s">
        <v>196</v>
      </c>
      <c r="G1116" s="213">
        <v>7159268.4772751294</v>
      </c>
      <c r="H1116" s="187">
        <v>43459</v>
      </c>
      <c r="I1116" s="187">
        <v>43452</v>
      </c>
      <c r="J1116" s="213">
        <v>5141973.88</v>
      </c>
      <c r="K1116" s="1"/>
      <c r="L1116" s="1"/>
      <c r="M1116" s="1"/>
    </row>
    <row r="1117" spans="1:13" s="4" customFormat="1" ht="33" x14ac:dyDescent="0.25">
      <c r="A1117" s="272"/>
      <c r="B1117" s="272"/>
      <c r="C1117" s="72" t="s">
        <v>269</v>
      </c>
      <c r="D1117" s="60">
        <v>60430.46</v>
      </c>
      <c r="E1117" s="49" t="s">
        <v>412</v>
      </c>
      <c r="F1117" s="207" t="s">
        <v>390</v>
      </c>
      <c r="G1117" s="60">
        <v>71307.94</v>
      </c>
      <c r="H1117" s="40">
        <v>43318</v>
      </c>
      <c r="I1117" s="16"/>
      <c r="J1117" s="60">
        <v>60430.46</v>
      </c>
      <c r="K1117" s="1"/>
      <c r="L1117" s="1"/>
      <c r="M1117" s="1"/>
    </row>
    <row r="1118" spans="1:13" s="4" customFormat="1" ht="17.25" thickBot="1" x14ac:dyDescent="0.3">
      <c r="A1118" s="225" t="s">
        <v>10</v>
      </c>
      <c r="B1118" s="225"/>
      <c r="C1118" s="41"/>
      <c r="D1118" s="37">
        <f>SUM(D1116:D1117)</f>
        <v>7255675.1600000001</v>
      </c>
      <c r="E1118" s="34"/>
      <c r="F1118" s="33"/>
      <c r="G1118" s="37">
        <f>G1116+G1117</f>
        <v>7230576.4172751298</v>
      </c>
      <c r="H1118" s="39"/>
      <c r="I1118" s="28"/>
      <c r="J1118" s="37">
        <f>SUM(J1116:J1117)</f>
        <v>5202404.34</v>
      </c>
      <c r="K1118" s="1"/>
      <c r="L1118" s="1"/>
      <c r="M1118" s="1"/>
    </row>
    <row r="1119" spans="1:13" s="4" customFormat="1" ht="33" x14ac:dyDescent="0.25">
      <c r="A1119" s="271">
        <v>92</v>
      </c>
      <c r="B1119" s="271" t="s">
        <v>371</v>
      </c>
      <c r="C1119" s="101" t="s">
        <v>7</v>
      </c>
      <c r="D1119" s="213">
        <v>5575482.2999999998</v>
      </c>
      <c r="E1119" s="215" t="s">
        <v>466</v>
      </c>
      <c r="F1119" s="183" t="s">
        <v>191</v>
      </c>
      <c r="G1119" s="213">
        <v>5547604.8866318259</v>
      </c>
      <c r="H1119" s="187">
        <v>43459</v>
      </c>
      <c r="I1119" s="187">
        <v>43462</v>
      </c>
      <c r="J1119" s="213">
        <v>4603303.97</v>
      </c>
      <c r="K1119" s="1"/>
      <c r="L1119" s="1"/>
      <c r="M1119" s="1"/>
    </row>
    <row r="1120" spans="1:13" s="4" customFormat="1" ht="33" x14ac:dyDescent="0.25">
      <c r="A1120" s="272"/>
      <c r="B1120" s="272"/>
      <c r="C1120" s="72" t="s">
        <v>269</v>
      </c>
      <c r="D1120" s="60">
        <v>231674.64</v>
      </c>
      <c r="E1120" s="49" t="s">
        <v>412</v>
      </c>
      <c r="F1120" s="207" t="s">
        <v>390</v>
      </c>
      <c r="G1120" s="60">
        <v>273376.08</v>
      </c>
      <c r="H1120" s="40">
        <v>43318</v>
      </c>
      <c r="I1120" s="16"/>
      <c r="J1120" s="60">
        <v>231674.64</v>
      </c>
      <c r="K1120" s="1"/>
      <c r="L1120" s="1"/>
      <c r="M1120" s="1"/>
    </row>
    <row r="1121" spans="1:62" s="4" customFormat="1" ht="17.25" thickBot="1" x14ac:dyDescent="0.3">
      <c r="A1121" s="225" t="s">
        <v>10</v>
      </c>
      <c r="B1121" s="225"/>
      <c r="C1121" s="41"/>
      <c r="D1121" s="37">
        <f>SUM(D1119:D1120)</f>
        <v>5807156.9399999995</v>
      </c>
      <c r="E1121" s="34"/>
      <c r="F1121" s="33"/>
      <c r="G1121" s="37">
        <f>G1119+G1120</f>
        <v>5820980.966631826</v>
      </c>
      <c r="H1121" s="39"/>
      <c r="I1121" s="28"/>
      <c r="J1121" s="37">
        <f>SUM(J1119:J1120)</f>
        <v>4834978.6099999994</v>
      </c>
      <c r="K1121" s="1"/>
      <c r="L1121" s="1"/>
      <c r="M1121" s="1"/>
    </row>
    <row r="1122" spans="1:62" s="4" customFormat="1" ht="33" x14ac:dyDescent="0.25">
      <c r="A1122" s="271">
        <v>93</v>
      </c>
      <c r="B1122" s="271" t="s">
        <v>372</v>
      </c>
      <c r="C1122" s="101" t="s">
        <v>7</v>
      </c>
      <c r="D1122" s="213">
        <v>6063894.9199999999</v>
      </c>
      <c r="E1122" s="215" t="s">
        <v>466</v>
      </c>
      <c r="F1122" s="183" t="s">
        <v>191</v>
      </c>
      <c r="G1122" s="213">
        <v>6033575.4433681732</v>
      </c>
      <c r="H1122" s="187">
        <v>43459</v>
      </c>
      <c r="I1122" s="152"/>
      <c r="J1122" s="190"/>
      <c r="K1122" s="1"/>
      <c r="L1122" s="1"/>
      <c r="M1122" s="1"/>
    </row>
    <row r="1123" spans="1:62" s="4" customFormat="1" ht="33" x14ac:dyDescent="0.25">
      <c r="A1123" s="272"/>
      <c r="B1123" s="272"/>
      <c r="C1123" s="72" t="s">
        <v>269</v>
      </c>
      <c r="D1123" s="60">
        <v>103562.15</v>
      </c>
      <c r="E1123" s="49" t="s">
        <v>412</v>
      </c>
      <c r="F1123" s="207" t="s">
        <v>390</v>
      </c>
      <c r="G1123" s="60">
        <v>122203.34</v>
      </c>
      <c r="H1123" s="40">
        <v>43318</v>
      </c>
      <c r="I1123" s="16"/>
      <c r="J1123" s="60">
        <v>103562.15</v>
      </c>
      <c r="K1123" s="1"/>
      <c r="L1123" s="1"/>
      <c r="M1123" s="1"/>
    </row>
    <row r="1124" spans="1:62" s="4" customFormat="1" ht="17.25" thickBot="1" x14ac:dyDescent="0.3">
      <c r="A1124" s="225" t="s">
        <v>10</v>
      </c>
      <c r="B1124" s="225"/>
      <c r="C1124" s="41"/>
      <c r="D1124" s="37">
        <f>SUM(D1122:D1123)</f>
        <v>6167457.0700000003</v>
      </c>
      <c r="E1124" s="34"/>
      <c r="F1124" s="33"/>
      <c r="G1124" s="37">
        <f>G1122+G1123</f>
        <v>6155778.7833681731</v>
      </c>
      <c r="H1124" s="39"/>
      <c r="I1124" s="28"/>
      <c r="J1124" s="37">
        <f>SUM(J1122:J1123)</f>
        <v>103562.15</v>
      </c>
      <c r="K1124" s="1"/>
      <c r="L1124" s="1"/>
      <c r="M1124" s="1"/>
    </row>
    <row r="1125" spans="1:62" s="4" customFormat="1" ht="33" x14ac:dyDescent="0.25">
      <c r="A1125" s="271">
        <v>94</v>
      </c>
      <c r="B1125" s="271" t="s">
        <v>373</v>
      </c>
      <c r="C1125" s="101" t="s">
        <v>7</v>
      </c>
      <c r="D1125" s="213">
        <v>6646093.9400000004</v>
      </c>
      <c r="E1125" s="215" t="s">
        <v>448</v>
      </c>
      <c r="F1125" s="183" t="s">
        <v>239</v>
      </c>
      <c r="G1125" s="60">
        <v>5017800.92</v>
      </c>
      <c r="H1125" s="187">
        <v>43451</v>
      </c>
      <c r="I1125" s="187">
        <v>43416</v>
      </c>
      <c r="J1125" s="213">
        <v>4709475.91</v>
      </c>
      <c r="K1125" s="1"/>
      <c r="L1125" s="1"/>
      <c r="M1125" s="1"/>
    </row>
    <row r="1126" spans="1:62" s="4" customFormat="1" ht="33" x14ac:dyDescent="0.25">
      <c r="A1126" s="272"/>
      <c r="B1126" s="272"/>
      <c r="C1126" s="72" t="s">
        <v>269</v>
      </c>
      <c r="D1126" s="60">
        <v>60107.08</v>
      </c>
      <c r="E1126" s="49" t="s">
        <v>411</v>
      </c>
      <c r="F1126" s="207" t="s">
        <v>390</v>
      </c>
      <c r="G1126" s="60">
        <v>70926.350000000006</v>
      </c>
      <c r="H1126" s="40">
        <v>43318</v>
      </c>
      <c r="I1126" s="16"/>
      <c r="J1126" s="60">
        <v>60107.08</v>
      </c>
      <c r="K1126" s="1"/>
      <c r="L1126" s="1"/>
      <c r="M1126" s="1"/>
    </row>
    <row r="1127" spans="1:62" s="4" customFormat="1" ht="17.25" thickBot="1" x14ac:dyDescent="0.3">
      <c r="A1127" s="225" t="s">
        <v>10</v>
      </c>
      <c r="B1127" s="225"/>
      <c r="C1127" s="41"/>
      <c r="D1127" s="37">
        <f>SUM(D1125:D1126)</f>
        <v>6706201.0200000005</v>
      </c>
      <c r="E1127" s="34"/>
      <c r="F1127" s="33"/>
      <c r="G1127" s="37">
        <f>G1125+G1126</f>
        <v>5088727.2699999996</v>
      </c>
      <c r="H1127" s="39"/>
      <c r="I1127" s="28"/>
      <c r="J1127" s="37">
        <f>SUM(J1125:J1126)</f>
        <v>4769582.99</v>
      </c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</row>
    <row r="1128" spans="1:62" s="4" customFormat="1" ht="19.5" customHeight="1" outlineLevel="1" x14ac:dyDescent="0.25">
      <c r="A1128" s="206"/>
      <c r="B1128" s="286" t="s">
        <v>124</v>
      </c>
      <c r="C1128" s="286"/>
      <c r="D1128" s="189">
        <v>18727003.396075599</v>
      </c>
      <c r="E1128" s="217"/>
      <c r="F1128" s="182"/>
      <c r="G1128" s="189">
        <f>SUM(G1129:G1169)</f>
        <v>13601400.030000001</v>
      </c>
      <c r="H1128" s="186"/>
      <c r="I1128" s="57"/>
      <c r="J1128" s="189">
        <f>J1129+J1130+J1131+J1132+J1134+J1135+J1137+J1138+J1139+J1141+J1142+J1143+J1144+J1145+J1146+J1147+J1148+J1149+J1150+J1151+J1153+J1156+J1157+J1158+J1159+J1160+J1161+J1162+J1163+J1167+J1168+J1169</f>
        <v>10235376.859999999</v>
      </c>
      <c r="K1128" s="2"/>
      <c r="L1128" s="2"/>
      <c r="M1128" s="2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</row>
    <row r="1129" spans="1:62" s="4" customFormat="1" ht="45" customHeight="1" outlineLevel="1" x14ac:dyDescent="0.25">
      <c r="A1129" s="144">
        <v>1</v>
      </c>
      <c r="B1129" s="130" t="s">
        <v>595</v>
      </c>
      <c r="C1129" s="130" t="s">
        <v>269</v>
      </c>
      <c r="D1129" s="60"/>
      <c r="E1129" s="227" t="s">
        <v>594</v>
      </c>
      <c r="F1129" s="230" t="s">
        <v>188</v>
      </c>
      <c r="G1129" s="60">
        <v>85688.22</v>
      </c>
      <c r="H1129" s="233">
        <v>43407</v>
      </c>
      <c r="I1129" s="40">
        <v>43460</v>
      </c>
      <c r="J1129" s="60">
        <v>85688.22</v>
      </c>
      <c r="K1129" s="2"/>
      <c r="L1129" s="2"/>
      <c r="M1129" s="2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</row>
    <row r="1130" spans="1:62" s="4" customFormat="1" ht="42.75" customHeight="1" outlineLevel="1" x14ac:dyDescent="0.25">
      <c r="A1130" s="144">
        <v>2</v>
      </c>
      <c r="B1130" s="130" t="s">
        <v>596</v>
      </c>
      <c r="C1130" s="130" t="s">
        <v>269</v>
      </c>
      <c r="D1130" s="60"/>
      <c r="E1130" s="228"/>
      <c r="F1130" s="231"/>
      <c r="G1130" s="60">
        <v>106295.4</v>
      </c>
      <c r="H1130" s="234"/>
      <c r="I1130" s="40">
        <v>43460</v>
      </c>
      <c r="J1130" s="60">
        <v>106295.4</v>
      </c>
      <c r="K1130" s="2"/>
      <c r="L1130" s="2"/>
      <c r="M1130" s="2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</row>
    <row r="1131" spans="1:62" s="4" customFormat="1" ht="37.5" customHeight="1" outlineLevel="1" x14ac:dyDescent="0.25">
      <c r="A1131" s="144">
        <v>3</v>
      </c>
      <c r="B1131" s="130" t="s">
        <v>597</v>
      </c>
      <c r="C1131" s="130" t="s">
        <v>269</v>
      </c>
      <c r="D1131" s="60"/>
      <c r="E1131" s="228"/>
      <c r="F1131" s="231"/>
      <c r="G1131" s="60">
        <v>87170.3</v>
      </c>
      <c r="H1131" s="234"/>
      <c r="I1131" s="40">
        <v>43460</v>
      </c>
      <c r="J1131" s="60">
        <v>87170.3</v>
      </c>
      <c r="K1131" s="2"/>
      <c r="L1131" s="2"/>
      <c r="M1131" s="2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</row>
    <row r="1132" spans="1:62" s="4" customFormat="1" ht="37.5" customHeight="1" outlineLevel="1" x14ac:dyDescent="0.25">
      <c r="A1132" s="144">
        <v>4</v>
      </c>
      <c r="B1132" s="130" t="s">
        <v>598</v>
      </c>
      <c r="C1132" s="130" t="s">
        <v>269</v>
      </c>
      <c r="D1132" s="60"/>
      <c r="E1132" s="228"/>
      <c r="F1132" s="231"/>
      <c r="G1132" s="60">
        <v>107843.6</v>
      </c>
      <c r="H1132" s="234"/>
      <c r="I1132" s="40">
        <v>43460</v>
      </c>
      <c r="J1132" s="60">
        <v>107843.6</v>
      </c>
      <c r="K1132" s="2"/>
      <c r="L1132" s="2"/>
      <c r="M1132" s="2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</row>
    <row r="1133" spans="1:62" s="4" customFormat="1" ht="42" customHeight="1" outlineLevel="1" x14ac:dyDescent="0.25">
      <c r="A1133" s="144">
        <v>5</v>
      </c>
      <c r="B1133" s="130" t="s">
        <v>599</v>
      </c>
      <c r="C1133" s="130" t="s">
        <v>269</v>
      </c>
      <c r="D1133" s="60"/>
      <c r="E1133" s="228"/>
      <c r="F1133" s="231"/>
      <c r="G1133" s="60">
        <v>91104.53</v>
      </c>
      <c r="H1133" s="234"/>
      <c r="I1133" s="40">
        <v>43460</v>
      </c>
      <c r="J1133" s="60">
        <v>6230.33</v>
      </c>
      <c r="K1133" s="2"/>
      <c r="L1133" s="2"/>
      <c r="M1133" s="2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</row>
    <row r="1134" spans="1:62" s="4" customFormat="1" ht="39.75" customHeight="1" outlineLevel="1" x14ac:dyDescent="0.25">
      <c r="A1134" s="144">
        <v>6</v>
      </c>
      <c r="B1134" s="130" t="s">
        <v>600</v>
      </c>
      <c r="C1134" s="130" t="s">
        <v>269</v>
      </c>
      <c r="D1134" s="60"/>
      <c r="E1134" s="228"/>
      <c r="F1134" s="231"/>
      <c r="G1134" s="60">
        <v>247955.94</v>
      </c>
      <c r="H1134" s="234"/>
      <c r="I1134" s="40">
        <v>43460</v>
      </c>
      <c r="J1134" s="60">
        <v>247955.94</v>
      </c>
      <c r="K1134" s="2"/>
      <c r="L1134" s="2"/>
      <c r="M1134" s="2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</row>
    <row r="1135" spans="1:62" s="4" customFormat="1" ht="33.75" customHeight="1" outlineLevel="1" x14ac:dyDescent="0.25">
      <c r="A1135" s="144">
        <v>7</v>
      </c>
      <c r="B1135" s="130" t="s">
        <v>601</v>
      </c>
      <c r="C1135" s="130" t="s">
        <v>269</v>
      </c>
      <c r="D1135" s="60"/>
      <c r="E1135" s="228"/>
      <c r="F1135" s="231"/>
      <c r="G1135" s="60">
        <v>87972.58</v>
      </c>
      <c r="H1135" s="234"/>
      <c r="I1135" s="40">
        <v>43460</v>
      </c>
      <c r="J1135" s="60">
        <v>87972.58</v>
      </c>
      <c r="K1135" s="2"/>
      <c r="L1135" s="2"/>
      <c r="M1135" s="2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</row>
    <row r="1136" spans="1:62" s="4" customFormat="1" ht="32.25" customHeight="1" outlineLevel="1" x14ac:dyDescent="0.25">
      <c r="A1136" s="144">
        <v>8</v>
      </c>
      <c r="B1136" s="130" t="s">
        <v>602</v>
      </c>
      <c r="C1136" s="130" t="s">
        <v>269</v>
      </c>
      <c r="D1136" s="60"/>
      <c r="E1136" s="228"/>
      <c r="F1136" s="231"/>
      <c r="G1136" s="60">
        <v>157197.53</v>
      </c>
      <c r="H1136" s="234"/>
      <c r="I1136" s="40">
        <v>43460</v>
      </c>
      <c r="J1136" s="60">
        <v>11211.3</v>
      </c>
      <c r="K1136" s="2"/>
      <c r="L1136" s="2"/>
      <c r="M1136" s="2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</row>
    <row r="1137" spans="1:62" s="4" customFormat="1" ht="32.25" customHeight="1" outlineLevel="1" x14ac:dyDescent="0.25">
      <c r="A1137" s="144">
        <v>9</v>
      </c>
      <c r="B1137" s="130" t="s">
        <v>603</v>
      </c>
      <c r="C1137" s="130" t="s">
        <v>269</v>
      </c>
      <c r="D1137" s="60"/>
      <c r="E1137" s="228"/>
      <c r="F1137" s="231"/>
      <c r="G1137" s="60">
        <v>118599.31</v>
      </c>
      <c r="H1137" s="234"/>
      <c r="I1137" s="40">
        <v>43460</v>
      </c>
      <c r="J1137" s="60">
        <v>118599.31</v>
      </c>
      <c r="K1137" s="2"/>
      <c r="L1137" s="2"/>
      <c r="M1137" s="2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</row>
    <row r="1138" spans="1:62" s="4" customFormat="1" ht="39" customHeight="1" outlineLevel="1" x14ac:dyDescent="0.25">
      <c r="A1138" s="144">
        <v>10</v>
      </c>
      <c r="B1138" s="130" t="s">
        <v>604</v>
      </c>
      <c r="C1138" s="130" t="s">
        <v>269</v>
      </c>
      <c r="D1138" s="60"/>
      <c r="E1138" s="228"/>
      <c r="F1138" s="231"/>
      <c r="G1138" s="60">
        <v>109859.99</v>
      </c>
      <c r="H1138" s="234"/>
      <c r="I1138" s="40">
        <v>43460</v>
      </c>
      <c r="J1138" s="60">
        <v>109859.99</v>
      </c>
      <c r="K1138" s="2"/>
      <c r="L1138" s="2"/>
      <c r="M1138" s="2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</row>
    <row r="1139" spans="1:62" s="4" customFormat="1" ht="47.25" customHeight="1" outlineLevel="1" thickBot="1" x14ac:dyDescent="0.3">
      <c r="A1139" s="172">
        <v>11</v>
      </c>
      <c r="B1139" s="390" t="s">
        <v>605</v>
      </c>
      <c r="C1139" s="390" t="s">
        <v>269</v>
      </c>
      <c r="D1139" s="99"/>
      <c r="E1139" s="229"/>
      <c r="F1139" s="232"/>
      <c r="G1139" s="99">
        <v>91731.36</v>
      </c>
      <c r="H1139" s="235"/>
      <c r="I1139" s="39">
        <v>43460</v>
      </c>
      <c r="J1139" s="99">
        <v>91731.36</v>
      </c>
      <c r="K1139" s="2"/>
      <c r="L1139" s="2"/>
      <c r="M1139" s="2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</row>
    <row r="1140" spans="1:62" s="4" customFormat="1" ht="37.5" customHeight="1" outlineLevel="1" x14ac:dyDescent="0.25">
      <c r="A1140" s="146">
        <v>12</v>
      </c>
      <c r="B1140" s="147" t="s">
        <v>608</v>
      </c>
      <c r="C1140" s="147" t="s">
        <v>269</v>
      </c>
      <c r="D1140" s="58"/>
      <c r="E1140" s="236" t="s">
        <v>606</v>
      </c>
      <c r="F1140" s="237" t="s">
        <v>607</v>
      </c>
      <c r="G1140" s="58">
        <v>135161.12</v>
      </c>
      <c r="H1140" s="238">
        <v>43400</v>
      </c>
      <c r="I1140" s="63"/>
      <c r="J1140" s="58"/>
      <c r="K1140" s="2"/>
      <c r="L1140" s="2"/>
      <c r="M1140" s="2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</row>
    <row r="1141" spans="1:62" s="4" customFormat="1" ht="36" customHeight="1" outlineLevel="1" x14ac:dyDescent="0.25">
      <c r="A1141" s="144">
        <v>13</v>
      </c>
      <c r="B1141" s="130" t="s">
        <v>609</v>
      </c>
      <c r="C1141" s="130" t="s">
        <v>269</v>
      </c>
      <c r="D1141" s="60"/>
      <c r="E1141" s="228"/>
      <c r="F1141" s="231"/>
      <c r="G1141" s="60">
        <v>117201.81</v>
      </c>
      <c r="H1141" s="234"/>
      <c r="I1141" s="40">
        <v>43819</v>
      </c>
      <c r="J1141" s="60">
        <v>99323.57</v>
      </c>
      <c r="K1141" s="2"/>
      <c r="L1141" s="2"/>
      <c r="M1141" s="2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</row>
    <row r="1142" spans="1:62" s="4" customFormat="1" ht="32.25" customHeight="1" outlineLevel="1" x14ac:dyDescent="0.25">
      <c r="A1142" s="144">
        <v>14</v>
      </c>
      <c r="B1142" s="130" t="s">
        <v>610</v>
      </c>
      <c r="C1142" s="130" t="s">
        <v>269</v>
      </c>
      <c r="D1142" s="60"/>
      <c r="E1142" s="228"/>
      <c r="F1142" s="231"/>
      <c r="G1142" s="60">
        <v>95970.82</v>
      </c>
      <c r="H1142" s="234"/>
      <c r="I1142" s="40">
        <v>43819</v>
      </c>
      <c r="J1142" s="60">
        <v>81331.199999999983</v>
      </c>
      <c r="K1142" s="2"/>
      <c r="L1142" s="2"/>
      <c r="M1142" s="2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</row>
    <row r="1143" spans="1:62" s="4" customFormat="1" ht="32.25" customHeight="1" outlineLevel="1" x14ac:dyDescent="0.25">
      <c r="A1143" s="144">
        <v>15</v>
      </c>
      <c r="B1143" s="130" t="s">
        <v>611</v>
      </c>
      <c r="C1143" s="130" t="s">
        <v>269</v>
      </c>
      <c r="D1143" s="60"/>
      <c r="E1143" s="228"/>
      <c r="F1143" s="231"/>
      <c r="G1143" s="60">
        <v>327383.71000000002</v>
      </c>
      <c r="H1143" s="234"/>
      <c r="I1143" s="40">
        <v>43819</v>
      </c>
      <c r="J1143" s="60">
        <v>277443.81999999995</v>
      </c>
      <c r="K1143" s="2"/>
      <c r="L1143" s="2"/>
      <c r="M1143" s="2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</row>
    <row r="1144" spans="1:62" s="4" customFormat="1" ht="33" customHeight="1" outlineLevel="1" x14ac:dyDescent="0.25">
      <c r="A1144" s="144">
        <v>16</v>
      </c>
      <c r="B1144" s="130" t="s">
        <v>612</v>
      </c>
      <c r="C1144" s="130" t="s">
        <v>269</v>
      </c>
      <c r="D1144" s="60"/>
      <c r="E1144" s="228"/>
      <c r="F1144" s="231"/>
      <c r="G1144" s="60">
        <v>223006.48</v>
      </c>
      <c r="H1144" s="234"/>
      <c r="I1144" s="40">
        <v>43819</v>
      </c>
      <c r="J1144" s="60">
        <v>188988.54</v>
      </c>
      <c r="K1144" s="2"/>
      <c r="L1144" s="2"/>
      <c r="M1144" s="2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</row>
    <row r="1145" spans="1:62" s="4" customFormat="1" ht="34.5" customHeight="1" outlineLevel="1" x14ac:dyDescent="0.25">
      <c r="A1145" s="144">
        <v>17</v>
      </c>
      <c r="B1145" s="130" t="s">
        <v>613</v>
      </c>
      <c r="C1145" s="130" t="s">
        <v>269</v>
      </c>
      <c r="D1145" s="60"/>
      <c r="E1145" s="228"/>
      <c r="F1145" s="231"/>
      <c r="G1145" s="60">
        <v>135568.59</v>
      </c>
      <c r="H1145" s="234"/>
      <c r="I1145" s="40">
        <v>43819</v>
      </c>
      <c r="J1145" s="60">
        <v>114888.64</v>
      </c>
      <c r="K1145" s="2"/>
      <c r="L1145" s="2"/>
      <c r="M1145" s="2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</row>
    <row r="1146" spans="1:62" s="4" customFormat="1" ht="32.25" customHeight="1" outlineLevel="1" x14ac:dyDescent="0.25">
      <c r="A1146" s="144">
        <v>18</v>
      </c>
      <c r="B1146" s="130" t="s">
        <v>614</v>
      </c>
      <c r="C1146" s="130" t="s">
        <v>269</v>
      </c>
      <c r="D1146" s="60"/>
      <c r="E1146" s="228"/>
      <c r="F1146" s="231"/>
      <c r="G1146" s="60">
        <v>116985.53</v>
      </c>
      <c r="H1146" s="234"/>
      <c r="I1146" s="40">
        <v>43819</v>
      </c>
      <c r="J1146" s="60">
        <v>99140.28</v>
      </c>
      <c r="K1146" s="2"/>
      <c r="L1146" s="2"/>
      <c r="M1146" s="2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</row>
    <row r="1147" spans="1:62" s="4" customFormat="1" ht="37.5" customHeight="1" outlineLevel="1" x14ac:dyDescent="0.25">
      <c r="A1147" s="144">
        <v>19</v>
      </c>
      <c r="B1147" s="130" t="s">
        <v>615</v>
      </c>
      <c r="C1147" s="130" t="s">
        <v>269</v>
      </c>
      <c r="D1147" s="60"/>
      <c r="E1147" s="228"/>
      <c r="F1147" s="231"/>
      <c r="G1147" s="60">
        <v>136197</v>
      </c>
      <c r="H1147" s="234"/>
      <c r="I1147" s="40">
        <v>43819</v>
      </c>
      <c r="J1147" s="60">
        <v>115421.19</v>
      </c>
      <c r="K1147" s="2"/>
      <c r="L1147" s="2"/>
      <c r="M1147" s="2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</row>
    <row r="1148" spans="1:62" s="4" customFormat="1" ht="36.75" customHeight="1" outlineLevel="1" x14ac:dyDescent="0.25">
      <c r="A1148" s="144">
        <v>20</v>
      </c>
      <c r="B1148" s="130" t="s">
        <v>616</v>
      </c>
      <c r="C1148" s="130" t="s">
        <v>269</v>
      </c>
      <c r="D1148" s="60"/>
      <c r="E1148" s="228"/>
      <c r="F1148" s="231"/>
      <c r="G1148" s="60">
        <v>319595.55</v>
      </c>
      <c r="H1148" s="234"/>
      <c r="I1148" s="40">
        <v>43819</v>
      </c>
      <c r="J1148" s="60">
        <v>270843.69</v>
      </c>
      <c r="K1148" s="2"/>
      <c r="L1148" s="2"/>
      <c r="M1148" s="2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</row>
    <row r="1149" spans="1:62" s="4" customFormat="1" ht="36.75" customHeight="1" outlineLevel="1" thickBot="1" x14ac:dyDescent="0.3">
      <c r="A1149" s="172">
        <v>21</v>
      </c>
      <c r="B1149" s="390" t="s">
        <v>617</v>
      </c>
      <c r="C1149" s="390" t="s">
        <v>269</v>
      </c>
      <c r="D1149" s="99"/>
      <c r="E1149" s="229"/>
      <c r="F1149" s="232"/>
      <c r="G1149" s="99">
        <v>146478.29999999999</v>
      </c>
      <c r="H1149" s="235"/>
      <c r="I1149" s="40">
        <v>43819</v>
      </c>
      <c r="J1149" s="99">
        <v>124134.15</v>
      </c>
      <c r="K1149" s="2"/>
      <c r="L1149" s="2"/>
      <c r="M1149" s="2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</row>
    <row r="1150" spans="1:62" s="4" customFormat="1" ht="36.75" customHeight="1" outlineLevel="1" x14ac:dyDescent="0.25">
      <c r="A1150" s="146">
        <v>22</v>
      </c>
      <c r="B1150" s="147" t="s">
        <v>619</v>
      </c>
      <c r="C1150" s="147" t="s">
        <v>269</v>
      </c>
      <c r="D1150" s="58"/>
      <c r="E1150" s="236" t="s">
        <v>618</v>
      </c>
      <c r="F1150" s="237" t="s">
        <v>188</v>
      </c>
      <c r="G1150" s="58">
        <v>468774.98</v>
      </c>
      <c r="H1150" s="238">
        <v>43407</v>
      </c>
      <c r="I1150" s="62">
        <v>43460</v>
      </c>
      <c r="J1150" s="58">
        <v>468774.98</v>
      </c>
      <c r="K1150" s="2"/>
      <c r="L1150" s="2"/>
      <c r="M1150" s="2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</row>
    <row r="1151" spans="1:62" s="4" customFormat="1" ht="36.75" customHeight="1" outlineLevel="1" x14ac:dyDescent="0.25">
      <c r="A1151" s="144">
        <v>23</v>
      </c>
      <c r="B1151" s="130" t="s">
        <v>620</v>
      </c>
      <c r="C1151" s="130" t="s">
        <v>269</v>
      </c>
      <c r="D1151" s="60"/>
      <c r="E1151" s="228"/>
      <c r="F1151" s="231"/>
      <c r="G1151" s="60">
        <v>87446.54</v>
      </c>
      <c r="H1151" s="234"/>
      <c r="I1151" s="40">
        <v>43460</v>
      </c>
      <c r="J1151" s="60">
        <v>87446.54</v>
      </c>
      <c r="K1151" s="2"/>
      <c r="L1151" s="2"/>
      <c r="M1151" s="2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</row>
    <row r="1152" spans="1:62" s="4" customFormat="1" ht="36.75" customHeight="1" outlineLevel="1" x14ac:dyDescent="0.25">
      <c r="A1152" s="144">
        <v>24</v>
      </c>
      <c r="B1152" s="130" t="s">
        <v>621</v>
      </c>
      <c r="C1152" s="130" t="s">
        <v>269</v>
      </c>
      <c r="D1152" s="60"/>
      <c r="E1152" s="228"/>
      <c r="F1152" s="231"/>
      <c r="G1152" s="60">
        <v>272862.17</v>
      </c>
      <c r="H1152" s="234"/>
      <c r="I1152" s="40">
        <v>43460</v>
      </c>
      <c r="J1152" s="60">
        <v>18511.22</v>
      </c>
      <c r="K1152" s="2"/>
      <c r="L1152" s="2"/>
      <c r="M1152" s="2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</row>
    <row r="1153" spans="1:62" s="4" customFormat="1" ht="36.75" customHeight="1" outlineLevel="1" x14ac:dyDescent="0.25">
      <c r="A1153" s="144">
        <v>25</v>
      </c>
      <c r="B1153" s="130" t="s">
        <v>622</v>
      </c>
      <c r="C1153" s="130" t="s">
        <v>269</v>
      </c>
      <c r="D1153" s="60"/>
      <c r="E1153" s="228"/>
      <c r="F1153" s="231"/>
      <c r="G1153" s="60">
        <v>673884.6</v>
      </c>
      <c r="H1153" s="234"/>
      <c r="I1153" s="40">
        <v>43460</v>
      </c>
      <c r="J1153" s="60">
        <v>673884.6</v>
      </c>
      <c r="K1153" s="2"/>
      <c r="L1153" s="2"/>
      <c r="M1153" s="2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</row>
    <row r="1154" spans="1:62" s="4" customFormat="1" ht="36.75" customHeight="1" outlineLevel="1" x14ac:dyDescent="0.25">
      <c r="A1154" s="144">
        <v>26</v>
      </c>
      <c r="B1154" s="130" t="s">
        <v>623</v>
      </c>
      <c r="C1154" s="130" t="s">
        <v>269</v>
      </c>
      <c r="D1154" s="60"/>
      <c r="E1154" s="228"/>
      <c r="F1154" s="231"/>
      <c r="G1154" s="60">
        <v>410016.35</v>
      </c>
      <c r="H1154" s="234"/>
      <c r="I1154" s="40">
        <v>43460</v>
      </c>
      <c r="J1154" s="60">
        <v>410016.35</v>
      </c>
      <c r="K1154" s="2"/>
      <c r="L1154" s="2"/>
      <c r="M1154" s="2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</row>
    <row r="1155" spans="1:62" s="4" customFormat="1" ht="36.75" customHeight="1" outlineLevel="1" x14ac:dyDescent="0.25">
      <c r="A1155" s="144">
        <v>27</v>
      </c>
      <c r="B1155" s="130" t="s">
        <v>624</v>
      </c>
      <c r="C1155" s="130" t="s">
        <v>269</v>
      </c>
      <c r="D1155" s="60"/>
      <c r="E1155" s="228"/>
      <c r="F1155" s="231"/>
      <c r="G1155" s="60">
        <v>633619.86</v>
      </c>
      <c r="H1155" s="234"/>
      <c r="I1155" s="40">
        <v>43460</v>
      </c>
      <c r="J1155" s="60">
        <v>633619.86</v>
      </c>
      <c r="K1155" s="2"/>
      <c r="L1155" s="2"/>
      <c r="M1155" s="2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</row>
    <row r="1156" spans="1:62" s="4" customFormat="1" ht="36.75" customHeight="1" outlineLevel="1" x14ac:dyDescent="0.25">
      <c r="A1156" s="144">
        <v>28</v>
      </c>
      <c r="B1156" s="130" t="s">
        <v>625</v>
      </c>
      <c r="C1156" s="130" t="s">
        <v>269</v>
      </c>
      <c r="D1156" s="60"/>
      <c r="E1156" s="228"/>
      <c r="F1156" s="231"/>
      <c r="G1156" s="60">
        <v>678949.11</v>
      </c>
      <c r="H1156" s="234"/>
      <c r="I1156" s="40">
        <v>43460</v>
      </c>
      <c r="J1156" s="60">
        <v>678949.11</v>
      </c>
      <c r="K1156" s="2"/>
      <c r="L1156" s="2"/>
      <c r="M1156" s="2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</row>
    <row r="1157" spans="1:62" s="4" customFormat="1" ht="36.75" customHeight="1" outlineLevel="1" x14ac:dyDescent="0.25">
      <c r="A1157" s="144">
        <v>29</v>
      </c>
      <c r="B1157" s="130" t="s">
        <v>626</v>
      </c>
      <c r="C1157" s="130" t="s">
        <v>269</v>
      </c>
      <c r="D1157" s="60"/>
      <c r="E1157" s="228"/>
      <c r="F1157" s="231"/>
      <c r="G1157" s="60">
        <v>898553.91</v>
      </c>
      <c r="H1157" s="234"/>
      <c r="I1157" s="40">
        <v>43460</v>
      </c>
      <c r="J1157" s="60">
        <v>898553.91</v>
      </c>
      <c r="K1157" s="2"/>
      <c r="L1157" s="2"/>
      <c r="M1157" s="2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</row>
    <row r="1158" spans="1:62" s="4" customFormat="1" ht="36.75" customHeight="1" outlineLevel="1" x14ac:dyDescent="0.25">
      <c r="A1158" s="144">
        <v>30</v>
      </c>
      <c r="B1158" s="130" t="s">
        <v>627</v>
      </c>
      <c r="C1158" s="130" t="s">
        <v>269</v>
      </c>
      <c r="D1158" s="60"/>
      <c r="E1158" s="228"/>
      <c r="F1158" s="231"/>
      <c r="G1158" s="60">
        <v>563974.36</v>
      </c>
      <c r="H1158" s="234"/>
      <c r="I1158" s="40">
        <v>43460</v>
      </c>
      <c r="J1158" s="60">
        <v>563974.36</v>
      </c>
      <c r="K1158" s="2"/>
      <c r="L1158" s="2"/>
      <c r="M1158" s="2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</row>
    <row r="1159" spans="1:62" s="4" customFormat="1" ht="36.75" customHeight="1" outlineLevel="1" thickBot="1" x14ac:dyDescent="0.3">
      <c r="A1159" s="172">
        <v>31</v>
      </c>
      <c r="B1159" s="390" t="s">
        <v>628</v>
      </c>
      <c r="C1159" s="390" t="s">
        <v>269</v>
      </c>
      <c r="D1159" s="99"/>
      <c r="E1159" s="229"/>
      <c r="F1159" s="232"/>
      <c r="G1159" s="99">
        <v>286942.96000000002</v>
      </c>
      <c r="H1159" s="235"/>
      <c r="I1159" s="39">
        <v>43460</v>
      </c>
      <c r="J1159" s="99">
        <v>286942.96000000002</v>
      </c>
      <c r="K1159" s="2"/>
      <c r="L1159" s="2"/>
      <c r="M1159" s="2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</row>
    <row r="1160" spans="1:62" s="4" customFormat="1" ht="36.75" customHeight="1" outlineLevel="1" x14ac:dyDescent="0.25">
      <c r="A1160" s="127">
        <v>32</v>
      </c>
      <c r="B1160" s="145" t="s">
        <v>630</v>
      </c>
      <c r="C1160" s="145" t="s">
        <v>269</v>
      </c>
      <c r="D1160" s="213"/>
      <c r="E1160" s="236" t="s">
        <v>629</v>
      </c>
      <c r="F1160" s="237" t="s">
        <v>188</v>
      </c>
      <c r="G1160" s="213">
        <v>503104.16</v>
      </c>
      <c r="H1160" s="238">
        <v>43417</v>
      </c>
      <c r="I1160" s="187">
        <v>43462</v>
      </c>
      <c r="J1160" s="213">
        <v>503104.16</v>
      </c>
      <c r="K1160" s="2"/>
      <c r="L1160" s="2"/>
      <c r="M1160" s="2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</row>
    <row r="1161" spans="1:62" s="4" customFormat="1" ht="36.75" customHeight="1" outlineLevel="1" x14ac:dyDescent="0.25">
      <c r="A1161" s="144">
        <v>33</v>
      </c>
      <c r="B1161" s="130" t="s">
        <v>631</v>
      </c>
      <c r="C1161" s="145" t="s">
        <v>269</v>
      </c>
      <c r="D1161" s="60"/>
      <c r="E1161" s="228"/>
      <c r="F1161" s="231"/>
      <c r="G1161" s="60">
        <v>670294.05000000005</v>
      </c>
      <c r="H1161" s="234"/>
      <c r="I1161" s="40">
        <v>43462</v>
      </c>
      <c r="J1161" s="60">
        <v>670294.05000000005</v>
      </c>
      <c r="K1161" s="2"/>
      <c r="L1161" s="2"/>
      <c r="M1161" s="2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</row>
    <row r="1162" spans="1:62" s="4" customFormat="1" ht="36.75" customHeight="1" outlineLevel="1" x14ac:dyDescent="0.25">
      <c r="A1162" s="144">
        <v>34</v>
      </c>
      <c r="B1162" s="130" t="s">
        <v>632</v>
      </c>
      <c r="C1162" s="145" t="s">
        <v>269</v>
      </c>
      <c r="D1162" s="60"/>
      <c r="E1162" s="228"/>
      <c r="F1162" s="231"/>
      <c r="G1162" s="60">
        <v>295214.90999999997</v>
      </c>
      <c r="H1162" s="234"/>
      <c r="I1162" s="40">
        <v>43462</v>
      </c>
      <c r="J1162" s="60">
        <v>295214.90999999997</v>
      </c>
      <c r="K1162" s="2"/>
      <c r="L1162" s="2"/>
      <c r="M1162" s="2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</row>
    <row r="1163" spans="1:62" s="4" customFormat="1" ht="36.75" customHeight="1" outlineLevel="1" x14ac:dyDescent="0.25">
      <c r="A1163" s="144">
        <v>35</v>
      </c>
      <c r="B1163" s="130" t="s">
        <v>633</v>
      </c>
      <c r="C1163" s="145" t="s">
        <v>269</v>
      </c>
      <c r="D1163" s="60"/>
      <c r="E1163" s="228"/>
      <c r="F1163" s="231"/>
      <c r="G1163" s="60">
        <v>718273.04</v>
      </c>
      <c r="H1163" s="234"/>
      <c r="I1163" s="40">
        <v>43462</v>
      </c>
      <c r="J1163" s="60">
        <v>718273.04</v>
      </c>
      <c r="K1163" s="2"/>
      <c r="L1163" s="2"/>
      <c r="M1163" s="2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</row>
    <row r="1164" spans="1:62" s="4" customFormat="1" ht="36.75" customHeight="1" outlineLevel="1" x14ac:dyDescent="0.25">
      <c r="A1164" s="144">
        <v>36</v>
      </c>
      <c r="B1164" s="130" t="s">
        <v>634</v>
      </c>
      <c r="C1164" s="145" t="s">
        <v>269</v>
      </c>
      <c r="D1164" s="60"/>
      <c r="E1164" s="228"/>
      <c r="F1164" s="231"/>
      <c r="G1164" s="60">
        <v>580369.79</v>
      </c>
      <c r="H1164" s="234"/>
      <c r="I1164" s="40">
        <v>43462</v>
      </c>
      <c r="J1164" s="60">
        <v>580369.79</v>
      </c>
      <c r="K1164" s="2"/>
      <c r="L1164" s="2"/>
      <c r="M1164" s="2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</row>
    <row r="1165" spans="1:62" s="4" customFormat="1" ht="36.75" customHeight="1" outlineLevel="1" x14ac:dyDescent="0.25">
      <c r="A1165" s="144">
        <v>37</v>
      </c>
      <c r="B1165" s="130" t="s">
        <v>635</v>
      </c>
      <c r="C1165" s="145" t="s">
        <v>269</v>
      </c>
      <c r="D1165" s="60"/>
      <c r="E1165" s="228"/>
      <c r="F1165" s="231"/>
      <c r="G1165" s="60">
        <v>196380.22</v>
      </c>
      <c r="H1165" s="234"/>
      <c r="I1165" s="40">
        <v>43462</v>
      </c>
      <c r="J1165" s="60">
        <v>196380.22</v>
      </c>
      <c r="K1165" s="2"/>
      <c r="L1165" s="2"/>
      <c r="M1165" s="2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</row>
    <row r="1166" spans="1:62" s="4" customFormat="1" ht="36.75" customHeight="1" outlineLevel="1" x14ac:dyDescent="0.25">
      <c r="A1166" s="144">
        <v>38</v>
      </c>
      <c r="B1166" s="130" t="s">
        <v>636</v>
      </c>
      <c r="C1166" s="145" t="s">
        <v>269</v>
      </c>
      <c r="D1166" s="60"/>
      <c r="E1166" s="228"/>
      <c r="F1166" s="231"/>
      <c r="G1166" s="60">
        <v>642438.93000000005</v>
      </c>
      <c r="H1166" s="234"/>
      <c r="I1166" s="40">
        <v>43462</v>
      </c>
      <c r="J1166" s="60">
        <v>642438.93000000005</v>
      </c>
      <c r="K1166" s="2"/>
      <c r="L1166" s="2"/>
      <c r="M1166" s="2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</row>
    <row r="1167" spans="1:62" s="4" customFormat="1" ht="36.75" customHeight="1" outlineLevel="1" x14ac:dyDescent="0.25">
      <c r="A1167" s="144">
        <v>39</v>
      </c>
      <c r="B1167" s="130" t="s">
        <v>637</v>
      </c>
      <c r="C1167" s="145" t="s">
        <v>269</v>
      </c>
      <c r="D1167" s="60"/>
      <c r="E1167" s="228"/>
      <c r="F1167" s="231"/>
      <c r="G1167" s="60">
        <v>692212.84</v>
      </c>
      <c r="H1167" s="234"/>
      <c r="I1167" s="40">
        <v>43462</v>
      </c>
      <c r="J1167" s="60">
        <v>692212.87</v>
      </c>
      <c r="K1167" s="2"/>
      <c r="L1167" s="2"/>
      <c r="M1167" s="2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</row>
    <row r="1168" spans="1:62" s="4" customFormat="1" ht="36.75" customHeight="1" outlineLevel="1" x14ac:dyDescent="0.25">
      <c r="A1168" s="144">
        <v>40</v>
      </c>
      <c r="B1168" s="130" t="s">
        <v>638</v>
      </c>
      <c r="C1168" s="145" t="s">
        <v>269</v>
      </c>
      <c r="D1168" s="60"/>
      <c r="E1168" s="228"/>
      <c r="F1168" s="231"/>
      <c r="G1168" s="60">
        <v>596660.85</v>
      </c>
      <c r="H1168" s="234"/>
      <c r="I1168" s="40">
        <v>43462</v>
      </c>
      <c r="J1168" s="60">
        <v>596660.86</v>
      </c>
      <c r="K1168" s="2"/>
      <c r="L1168" s="2"/>
      <c r="M1168" s="2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</row>
    <row r="1169" spans="1:62" s="4" customFormat="1" ht="36.75" customHeight="1" outlineLevel="1" x14ac:dyDescent="0.25">
      <c r="A1169" s="144">
        <v>41</v>
      </c>
      <c r="B1169" s="130" t="s">
        <v>639</v>
      </c>
      <c r="C1169" s="145" t="s">
        <v>269</v>
      </c>
      <c r="D1169" s="60"/>
      <c r="E1169" s="239"/>
      <c r="F1169" s="240"/>
      <c r="G1169" s="60">
        <v>686458.73</v>
      </c>
      <c r="H1169" s="241"/>
      <c r="I1169" s="40">
        <v>43462</v>
      </c>
      <c r="J1169" s="60">
        <v>686458.73</v>
      </c>
      <c r="K1169" s="2"/>
      <c r="L1169" s="2"/>
      <c r="M1169" s="2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</row>
    <row r="1170" spans="1:62" s="1" customFormat="1" ht="27.75" customHeight="1" outlineLevel="1" x14ac:dyDescent="0.25">
      <c r="A1170" s="265" t="s">
        <v>125</v>
      </c>
      <c r="B1170" s="266"/>
      <c r="C1170" s="267"/>
      <c r="D1170" s="154">
        <v>3300000</v>
      </c>
      <c r="E1170" s="49"/>
      <c r="F1170" s="207"/>
      <c r="G1170" s="154">
        <v>0</v>
      </c>
      <c r="H1170" s="40"/>
      <c r="I1170" s="16"/>
      <c r="J1170" s="154">
        <f>SUM(J1171:J1211)</f>
        <v>450000</v>
      </c>
      <c r="K1170" s="6"/>
      <c r="L1170" s="6"/>
      <c r="M1170" s="6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  <c r="BE1170" s="5"/>
      <c r="BF1170" s="5"/>
      <c r="BG1170" s="5"/>
      <c r="BH1170" s="5"/>
      <c r="BI1170" s="5"/>
      <c r="BJ1170" s="5"/>
    </row>
    <row r="1171" spans="1:62" s="1" customFormat="1" ht="27.75" customHeight="1" outlineLevel="1" x14ac:dyDescent="0.25">
      <c r="A1171" s="193">
        <v>1</v>
      </c>
      <c r="B1171" s="216" t="s">
        <v>595</v>
      </c>
      <c r="C1171" s="132" t="s">
        <v>270</v>
      </c>
      <c r="D1171" s="190"/>
      <c r="E1171" s="215"/>
      <c r="F1171" s="183"/>
      <c r="G1171" s="190"/>
      <c r="H1171" s="187"/>
      <c r="I1171" s="152"/>
      <c r="J1171" s="213">
        <v>10000</v>
      </c>
      <c r="K1171" s="6"/>
      <c r="L1171" s="6"/>
      <c r="M1171" s="6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5"/>
      <c r="BF1171" s="5"/>
      <c r="BG1171" s="5"/>
      <c r="BH1171" s="5"/>
      <c r="BI1171" s="5"/>
      <c r="BJ1171" s="5"/>
    </row>
    <row r="1172" spans="1:62" s="1" customFormat="1" ht="27.75" customHeight="1" outlineLevel="1" x14ac:dyDescent="0.25">
      <c r="A1172" s="193">
        <v>2</v>
      </c>
      <c r="B1172" s="216" t="s">
        <v>596</v>
      </c>
      <c r="C1172" s="132" t="s">
        <v>270</v>
      </c>
      <c r="D1172" s="190"/>
      <c r="E1172" s="215"/>
      <c r="F1172" s="183"/>
      <c r="G1172" s="190"/>
      <c r="H1172" s="187"/>
      <c r="I1172" s="187">
        <v>43459</v>
      </c>
      <c r="J1172" s="213">
        <v>10000</v>
      </c>
      <c r="K1172" s="6"/>
      <c r="L1172" s="6"/>
      <c r="M1172" s="6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  <c r="BF1172" s="5"/>
      <c r="BG1172" s="5"/>
      <c r="BH1172" s="5"/>
      <c r="BI1172" s="5"/>
      <c r="BJ1172" s="5"/>
    </row>
    <row r="1173" spans="1:62" s="1" customFormat="1" ht="27.75" customHeight="1" outlineLevel="1" x14ac:dyDescent="0.25">
      <c r="A1173" s="193">
        <v>3</v>
      </c>
      <c r="B1173" s="216" t="s">
        <v>597</v>
      </c>
      <c r="C1173" s="132" t="s">
        <v>270</v>
      </c>
      <c r="D1173" s="190"/>
      <c r="E1173" s="215"/>
      <c r="F1173" s="183"/>
      <c r="G1173" s="190"/>
      <c r="H1173" s="187"/>
      <c r="I1173" s="152"/>
      <c r="J1173" s="213">
        <v>10000</v>
      </c>
      <c r="K1173" s="6"/>
      <c r="L1173" s="6"/>
      <c r="M1173" s="6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5"/>
      <c r="BF1173" s="5"/>
      <c r="BG1173" s="5"/>
      <c r="BH1173" s="5"/>
      <c r="BI1173" s="5"/>
      <c r="BJ1173" s="5"/>
    </row>
    <row r="1174" spans="1:62" s="1" customFormat="1" ht="27.75" customHeight="1" outlineLevel="1" x14ac:dyDescent="0.25">
      <c r="A1174" s="193">
        <v>4</v>
      </c>
      <c r="B1174" s="216" t="s">
        <v>598</v>
      </c>
      <c r="C1174" s="132" t="s">
        <v>270</v>
      </c>
      <c r="D1174" s="190"/>
      <c r="E1174" s="215"/>
      <c r="F1174" s="183"/>
      <c r="G1174" s="190"/>
      <c r="H1174" s="187"/>
      <c r="I1174" s="152"/>
      <c r="J1174" s="213">
        <v>10000</v>
      </c>
      <c r="K1174" s="6"/>
      <c r="L1174" s="6"/>
      <c r="M1174" s="6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5"/>
      <c r="BF1174" s="5"/>
      <c r="BG1174" s="5"/>
      <c r="BH1174" s="5"/>
      <c r="BI1174" s="5"/>
      <c r="BJ1174" s="5"/>
    </row>
    <row r="1175" spans="1:62" s="1" customFormat="1" ht="27.75" customHeight="1" outlineLevel="1" x14ac:dyDescent="0.25">
      <c r="A1175" s="193">
        <v>5</v>
      </c>
      <c r="B1175" s="216" t="s">
        <v>599</v>
      </c>
      <c r="C1175" s="132" t="s">
        <v>270</v>
      </c>
      <c r="D1175" s="190"/>
      <c r="E1175" s="215"/>
      <c r="F1175" s="183"/>
      <c r="G1175" s="190"/>
      <c r="H1175" s="187"/>
      <c r="I1175" s="152"/>
      <c r="J1175" s="213"/>
      <c r="K1175" s="6"/>
      <c r="L1175" s="6"/>
      <c r="M1175" s="6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5"/>
      <c r="BF1175" s="5"/>
      <c r="BG1175" s="5"/>
      <c r="BH1175" s="5"/>
      <c r="BI1175" s="5"/>
      <c r="BJ1175" s="5"/>
    </row>
    <row r="1176" spans="1:62" s="1" customFormat="1" ht="27.75" customHeight="1" outlineLevel="1" x14ac:dyDescent="0.25">
      <c r="A1176" s="193">
        <v>6</v>
      </c>
      <c r="B1176" s="216" t="s">
        <v>600</v>
      </c>
      <c r="C1176" s="132" t="s">
        <v>270</v>
      </c>
      <c r="D1176" s="190"/>
      <c r="E1176" s="215"/>
      <c r="F1176" s="183"/>
      <c r="G1176" s="190"/>
      <c r="H1176" s="187"/>
      <c r="I1176" s="152"/>
      <c r="J1176" s="213">
        <v>10000</v>
      </c>
      <c r="K1176" s="6"/>
      <c r="L1176" s="6"/>
      <c r="M1176" s="6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5"/>
      <c r="BF1176" s="5"/>
      <c r="BG1176" s="5"/>
      <c r="BH1176" s="5"/>
      <c r="BI1176" s="5"/>
      <c r="BJ1176" s="5"/>
    </row>
    <row r="1177" spans="1:62" s="1" customFormat="1" ht="27.75" customHeight="1" outlineLevel="1" x14ac:dyDescent="0.25">
      <c r="A1177" s="193">
        <v>7</v>
      </c>
      <c r="B1177" s="216" t="s">
        <v>601</v>
      </c>
      <c r="C1177" s="132" t="s">
        <v>270</v>
      </c>
      <c r="D1177" s="190"/>
      <c r="E1177" s="215"/>
      <c r="F1177" s="183"/>
      <c r="G1177" s="190"/>
      <c r="H1177" s="187"/>
      <c r="I1177" s="152"/>
      <c r="J1177" s="213">
        <v>10000</v>
      </c>
      <c r="K1177" s="6"/>
      <c r="L1177" s="6"/>
      <c r="M1177" s="6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5"/>
      <c r="BF1177" s="5"/>
      <c r="BG1177" s="5"/>
      <c r="BH1177" s="5"/>
      <c r="BI1177" s="5"/>
      <c r="BJ1177" s="5"/>
    </row>
    <row r="1178" spans="1:62" s="1" customFormat="1" ht="27.75" customHeight="1" outlineLevel="1" x14ac:dyDescent="0.25">
      <c r="A1178" s="193">
        <v>8</v>
      </c>
      <c r="B1178" s="216" t="s">
        <v>602</v>
      </c>
      <c r="C1178" s="132" t="s">
        <v>270</v>
      </c>
      <c r="D1178" s="190"/>
      <c r="E1178" s="215"/>
      <c r="F1178" s="183"/>
      <c r="G1178" s="190"/>
      <c r="H1178" s="187"/>
      <c r="I1178" s="152"/>
      <c r="J1178" s="213"/>
      <c r="K1178" s="6"/>
      <c r="L1178" s="6"/>
      <c r="M1178" s="6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  <c r="BE1178" s="5"/>
      <c r="BF1178" s="5"/>
      <c r="BG1178" s="5"/>
      <c r="BH1178" s="5"/>
      <c r="BI1178" s="5"/>
      <c r="BJ1178" s="5"/>
    </row>
    <row r="1179" spans="1:62" s="1" customFormat="1" ht="27.75" customHeight="1" outlineLevel="1" x14ac:dyDescent="0.25">
      <c r="A1179" s="193">
        <v>9</v>
      </c>
      <c r="B1179" s="216" t="s">
        <v>603</v>
      </c>
      <c r="C1179" s="132" t="s">
        <v>270</v>
      </c>
      <c r="D1179" s="190"/>
      <c r="E1179" s="215"/>
      <c r="F1179" s="183"/>
      <c r="G1179" s="190"/>
      <c r="H1179" s="187"/>
      <c r="I1179" s="152"/>
      <c r="J1179" s="213">
        <v>20000</v>
      </c>
      <c r="K1179" s="6"/>
      <c r="L1179" s="6"/>
      <c r="M1179" s="6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5"/>
      <c r="BF1179" s="5"/>
      <c r="BG1179" s="5"/>
      <c r="BH1179" s="5"/>
      <c r="BI1179" s="5"/>
      <c r="BJ1179" s="5"/>
    </row>
    <row r="1180" spans="1:62" s="1" customFormat="1" ht="27.75" customHeight="1" outlineLevel="1" x14ac:dyDescent="0.25">
      <c r="A1180" s="193">
        <v>10</v>
      </c>
      <c r="B1180" s="216" t="s">
        <v>604</v>
      </c>
      <c r="C1180" s="132" t="s">
        <v>270</v>
      </c>
      <c r="D1180" s="190"/>
      <c r="E1180" s="215"/>
      <c r="F1180" s="183"/>
      <c r="G1180" s="190"/>
      <c r="H1180" s="187"/>
      <c r="I1180" s="152"/>
      <c r="J1180" s="213">
        <v>10000</v>
      </c>
      <c r="K1180" s="6"/>
      <c r="L1180" s="6"/>
      <c r="M1180" s="6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  <c r="BE1180" s="5"/>
      <c r="BF1180" s="5"/>
      <c r="BG1180" s="5"/>
      <c r="BH1180" s="5"/>
      <c r="BI1180" s="5"/>
      <c r="BJ1180" s="5"/>
    </row>
    <row r="1181" spans="1:62" s="1" customFormat="1" ht="27.75" customHeight="1" outlineLevel="1" x14ac:dyDescent="0.25">
      <c r="A1181" s="193">
        <v>11</v>
      </c>
      <c r="B1181" s="216" t="s">
        <v>605</v>
      </c>
      <c r="C1181" s="132" t="s">
        <v>270</v>
      </c>
      <c r="D1181" s="190"/>
      <c r="E1181" s="215"/>
      <c r="F1181" s="183"/>
      <c r="G1181" s="190"/>
      <c r="H1181" s="187"/>
      <c r="I1181" s="152"/>
      <c r="J1181" s="213">
        <v>10000</v>
      </c>
      <c r="K1181" s="6"/>
      <c r="L1181" s="6"/>
      <c r="M1181" s="6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  <c r="BE1181" s="5"/>
      <c r="BF1181" s="5"/>
      <c r="BG1181" s="5"/>
      <c r="BH1181" s="5"/>
      <c r="BI1181" s="5"/>
      <c r="BJ1181" s="5"/>
    </row>
    <row r="1182" spans="1:62" s="1" customFormat="1" ht="27.75" customHeight="1" outlineLevel="1" x14ac:dyDescent="0.25">
      <c r="A1182" s="193">
        <v>12</v>
      </c>
      <c r="B1182" s="216" t="s">
        <v>608</v>
      </c>
      <c r="C1182" s="132" t="s">
        <v>270</v>
      </c>
      <c r="D1182" s="190"/>
      <c r="E1182" s="215"/>
      <c r="F1182" s="183"/>
      <c r="G1182" s="190"/>
      <c r="H1182" s="187"/>
      <c r="I1182" s="152"/>
      <c r="J1182" s="213"/>
      <c r="K1182" s="6"/>
      <c r="L1182" s="6"/>
      <c r="M1182" s="6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5"/>
      <c r="BF1182" s="5"/>
      <c r="BG1182" s="5"/>
      <c r="BH1182" s="5"/>
      <c r="BI1182" s="5"/>
      <c r="BJ1182" s="5"/>
    </row>
    <row r="1183" spans="1:62" s="1" customFormat="1" ht="27.75" customHeight="1" outlineLevel="1" x14ac:dyDescent="0.25">
      <c r="A1183" s="193">
        <v>13</v>
      </c>
      <c r="B1183" s="216" t="s">
        <v>609</v>
      </c>
      <c r="C1183" s="132" t="s">
        <v>270</v>
      </c>
      <c r="D1183" s="190"/>
      <c r="E1183" s="215"/>
      <c r="F1183" s="183"/>
      <c r="G1183" s="190"/>
      <c r="H1183" s="187"/>
      <c r="I1183" s="187">
        <v>43453</v>
      </c>
      <c r="J1183" s="213">
        <v>10000</v>
      </c>
      <c r="K1183" s="6"/>
      <c r="L1183" s="6"/>
      <c r="M1183" s="6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5"/>
      <c r="BF1183" s="5"/>
      <c r="BG1183" s="5"/>
      <c r="BH1183" s="5"/>
      <c r="BI1183" s="5"/>
      <c r="BJ1183" s="5"/>
    </row>
    <row r="1184" spans="1:62" s="1" customFormat="1" ht="27.75" customHeight="1" outlineLevel="1" x14ac:dyDescent="0.25">
      <c r="A1184" s="193">
        <v>14</v>
      </c>
      <c r="B1184" s="216" t="s">
        <v>610</v>
      </c>
      <c r="C1184" s="132" t="s">
        <v>270</v>
      </c>
      <c r="D1184" s="190"/>
      <c r="E1184" s="215"/>
      <c r="F1184" s="183"/>
      <c r="G1184" s="190"/>
      <c r="H1184" s="187"/>
      <c r="I1184" s="152"/>
      <c r="J1184" s="213">
        <v>10000</v>
      </c>
      <c r="K1184" s="6"/>
      <c r="L1184" s="6"/>
      <c r="M1184" s="6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5"/>
      <c r="BF1184" s="5"/>
      <c r="BG1184" s="5"/>
      <c r="BH1184" s="5"/>
      <c r="BI1184" s="5"/>
      <c r="BJ1184" s="5"/>
    </row>
    <row r="1185" spans="1:62" s="1" customFormat="1" ht="27.75" customHeight="1" outlineLevel="1" x14ac:dyDescent="0.25">
      <c r="A1185" s="193">
        <v>15</v>
      </c>
      <c r="B1185" s="216" t="s">
        <v>611</v>
      </c>
      <c r="C1185" s="132" t="s">
        <v>270</v>
      </c>
      <c r="D1185" s="190"/>
      <c r="E1185" s="215"/>
      <c r="F1185" s="183"/>
      <c r="G1185" s="190"/>
      <c r="H1185" s="187"/>
      <c r="I1185" s="152"/>
      <c r="J1185" s="213">
        <v>20000</v>
      </c>
      <c r="K1185" s="6"/>
      <c r="L1185" s="6"/>
      <c r="M1185" s="6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  <c r="BF1185" s="5"/>
      <c r="BG1185" s="5"/>
      <c r="BH1185" s="5"/>
      <c r="BI1185" s="5"/>
      <c r="BJ1185" s="5"/>
    </row>
    <row r="1186" spans="1:62" s="1" customFormat="1" ht="27.75" customHeight="1" outlineLevel="1" x14ac:dyDescent="0.25">
      <c r="A1186" s="193">
        <v>16</v>
      </c>
      <c r="B1186" s="216" t="s">
        <v>612</v>
      </c>
      <c r="C1186" s="132" t="s">
        <v>270</v>
      </c>
      <c r="D1186" s="190"/>
      <c r="E1186" s="215"/>
      <c r="F1186" s="183"/>
      <c r="G1186" s="190"/>
      <c r="H1186" s="187"/>
      <c r="I1186" s="187">
        <v>43453</v>
      </c>
      <c r="J1186" s="213">
        <v>10000</v>
      </c>
      <c r="K1186" s="6"/>
      <c r="L1186" s="6"/>
      <c r="M1186" s="6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5"/>
      <c r="BF1186" s="5"/>
      <c r="BG1186" s="5"/>
      <c r="BH1186" s="5"/>
      <c r="BI1186" s="5"/>
      <c r="BJ1186" s="5"/>
    </row>
    <row r="1187" spans="1:62" s="1" customFormat="1" ht="27.75" customHeight="1" outlineLevel="1" x14ac:dyDescent="0.25">
      <c r="A1187" s="193">
        <v>17</v>
      </c>
      <c r="B1187" s="216" t="s">
        <v>613</v>
      </c>
      <c r="C1187" s="132" t="s">
        <v>270</v>
      </c>
      <c r="D1187" s="190"/>
      <c r="E1187" s="215"/>
      <c r="F1187" s="183"/>
      <c r="G1187" s="190"/>
      <c r="H1187" s="187"/>
      <c r="I1187" s="152"/>
      <c r="J1187" s="213">
        <v>20000</v>
      </c>
      <c r="K1187" s="6"/>
      <c r="L1187" s="6"/>
      <c r="M1187" s="6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  <c r="BF1187" s="5"/>
      <c r="BG1187" s="5"/>
      <c r="BH1187" s="5"/>
      <c r="BI1187" s="5"/>
      <c r="BJ1187" s="5"/>
    </row>
    <row r="1188" spans="1:62" s="1" customFormat="1" ht="27.75" customHeight="1" outlineLevel="1" x14ac:dyDescent="0.25">
      <c r="A1188" s="193">
        <v>18</v>
      </c>
      <c r="B1188" s="216" t="s">
        <v>614</v>
      </c>
      <c r="C1188" s="132" t="s">
        <v>270</v>
      </c>
      <c r="D1188" s="190"/>
      <c r="E1188" s="215"/>
      <c r="F1188" s="183"/>
      <c r="G1188" s="190"/>
      <c r="H1188" s="187"/>
      <c r="I1188" s="152"/>
      <c r="J1188" s="213">
        <v>10000</v>
      </c>
      <c r="K1188" s="6"/>
      <c r="L1188" s="6"/>
      <c r="M1188" s="6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5"/>
      <c r="BF1188" s="5"/>
      <c r="BG1188" s="5"/>
      <c r="BH1188" s="5"/>
      <c r="BI1188" s="5"/>
      <c r="BJ1188" s="5"/>
    </row>
    <row r="1189" spans="1:62" s="1" customFormat="1" ht="27.75" customHeight="1" outlineLevel="1" x14ac:dyDescent="0.25">
      <c r="A1189" s="193">
        <v>19</v>
      </c>
      <c r="B1189" s="216" t="s">
        <v>615</v>
      </c>
      <c r="C1189" s="132" t="s">
        <v>270</v>
      </c>
      <c r="D1189" s="190"/>
      <c r="E1189" s="215"/>
      <c r="F1189" s="183"/>
      <c r="G1189" s="190"/>
      <c r="H1189" s="187"/>
      <c r="I1189" s="187">
        <v>43453</v>
      </c>
      <c r="J1189" s="213">
        <v>20000</v>
      </c>
      <c r="K1189" s="6"/>
      <c r="L1189" s="6"/>
      <c r="M1189" s="6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5"/>
      <c r="BF1189" s="5"/>
      <c r="BG1189" s="5"/>
      <c r="BH1189" s="5"/>
      <c r="BI1189" s="5"/>
      <c r="BJ1189" s="5"/>
    </row>
    <row r="1190" spans="1:62" s="1" customFormat="1" ht="27.75" customHeight="1" outlineLevel="1" x14ac:dyDescent="0.25">
      <c r="A1190" s="193">
        <v>20</v>
      </c>
      <c r="B1190" s="216" t="s">
        <v>616</v>
      </c>
      <c r="C1190" s="132" t="s">
        <v>270</v>
      </c>
      <c r="D1190" s="190"/>
      <c r="E1190" s="215"/>
      <c r="F1190" s="183"/>
      <c r="G1190" s="190"/>
      <c r="H1190" s="187"/>
      <c r="I1190" s="187">
        <v>43453</v>
      </c>
      <c r="J1190" s="213">
        <v>10000</v>
      </c>
      <c r="K1190" s="6"/>
      <c r="L1190" s="6"/>
      <c r="M1190" s="6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  <c r="BF1190" s="5"/>
      <c r="BG1190" s="5"/>
      <c r="BH1190" s="5"/>
      <c r="BI1190" s="5"/>
      <c r="BJ1190" s="5"/>
    </row>
    <row r="1191" spans="1:62" s="1" customFormat="1" ht="27.75" customHeight="1" outlineLevel="1" x14ac:dyDescent="0.25">
      <c r="A1191" s="193">
        <v>21</v>
      </c>
      <c r="B1191" s="216" t="s">
        <v>617</v>
      </c>
      <c r="C1191" s="132" t="s">
        <v>270</v>
      </c>
      <c r="D1191" s="190"/>
      <c r="E1191" s="215"/>
      <c r="F1191" s="183"/>
      <c r="G1191" s="190"/>
      <c r="H1191" s="187"/>
      <c r="I1191" s="152"/>
      <c r="J1191" s="213">
        <v>20000</v>
      </c>
      <c r="K1191" s="6"/>
      <c r="L1191" s="6"/>
      <c r="M1191" s="6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  <c r="BF1191" s="5"/>
      <c r="BG1191" s="5"/>
      <c r="BH1191" s="5"/>
      <c r="BI1191" s="5"/>
      <c r="BJ1191" s="5"/>
    </row>
    <row r="1192" spans="1:62" s="1" customFormat="1" ht="27.75" customHeight="1" outlineLevel="1" x14ac:dyDescent="0.25">
      <c r="A1192" s="193">
        <v>22</v>
      </c>
      <c r="B1192" s="216" t="s">
        <v>619</v>
      </c>
      <c r="C1192" s="132" t="s">
        <v>270</v>
      </c>
      <c r="D1192" s="190"/>
      <c r="E1192" s="215"/>
      <c r="F1192" s="183"/>
      <c r="G1192" s="190"/>
      <c r="H1192" s="187"/>
      <c r="I1192" s="152"/>
      <c r="J1192" s="213">
        <v>20000</v>
      </c>
      <c r="K1192" s="6"/>
      <c r="L1192" s="6"/>
      <c r="M1192" s="6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5"/>
      <c r="BF1192" s="5"/>
      <c r="BG1192" s="5"/>
      <c r="BH1192" s="5"/>
      <c r="BI1192" s="5"/>
      <c r="BJ1192" s="5"/>
    </row>
    <row r="1193" spans="1:62" s="1" customFormat="1" ht="27.75" customHeight="1" outlineLevel="1" x14ac:dyDescent="0.25">
      <c r="A1193" s="193">
        <v>23</v>
      </c>
      <c r="B1193" s="216" t="s">
        <v>620</v>
      </c>
      <c r="C1193" s="132" t="s">
        <v>270</v>
      </c>
      <c r="D1193" s="190"/>
      <c r="E1193" s="215"/>
      <c r="F1193" s="183"/>
      <c r="G1193" s="190"/>
      <c r="H1193" s="187"/>
      <c r="I1193" s="152"/>
      <c r="J1193" s="213">
        <v>10000</v>
      </c>
      <c r="K1193" s="6"/>
      <c r="L1193" s="6"/>
      <c r="M1193" s="6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5"/>
      <c r="BF1193" s="5"/>
      <c r="BG1193" s="5"/>
      <c r="BH1193" s="5"/>
      <c r="BI1193" s="5"/>
      <c r="BJ1193" s="5"/>
    </row>
    <row r="1194" spans="1:62" s="1" customFormat="1" ht="27.75" customHeight="1" outlineLevel="1" x14ac:dyDescent="0.25">
      <c r="A1194" s="193">
        <v>24</v>
      </c>
      <c r="B1194" s="216" t="s">
        <v>621</v>
      </c>
      <c r="C1194" s="132" t="s">
        <v>270</v>
      </c>
      <c r="D1194" s="190"/>
      <c r="E1194" s="215"/>
      <c r="F1194" s="183"/>
      <c r="G1194" s="190"/>
      <c r="H1194" s="187"/>
      <c r="I1194" s="152"/>
      <c r="J1194" s="213"/>
      <c r="K1194" s="6"/>
      <c r="L1194" s="6"/>
      <c r="M1194" s="6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5"/>
      <c r="BF1194" s="5"/>
      <c r="BG1194" s="5"/>
      <c r="BH1194" s="5"/>
      <c r="BI1194" s="5"/>
      <c r="BJ1194" s="5"/>
    </row>
    <row r="1195" spans="1:62" s="1" customFormat="1" ht="27.75" customHeight="1" outlineLevel="1" x14ac:dyDescent="0.25">
      <c r="A1195" s="193">
        <v>25</v>
      </c>
      <c r="B1195" s="216" t="s">
        <v>622</v>
      </c>
      <c r="C1195" s="132" t="s">
        <v>270</v>
      </c>
      <c r="D1195" s="190"/>
      <c r="E1195" s="215"/>
      <c r="F1195" s="183"/>
      <c r="G1195" s="190"/>
      <c r="H1195" s="187"/>
      <c r="I1195" s="152"/>
      <c r="J1195" s="213">
        <v>20000</v>
      </c>
      <c r="K1195" s="6"/>
      <c r="L1195" s="6"/>
      <c r="M1195" s="6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5"/>
      <c r="BF1195" s="5"/>
      <c r="BG1195" s="5"/>
      <c r="BH1195" s="5"/>
      <c r="BI1195" s="5"/>
      <c r="BJ1195" s="5"/>
    </row>
    <row r="1196" spans="1:62" s="1" customFormat="1" ht="27.75" customHeight="1" outlineLevel="1" x14ac:dyDescent="0.25">
      <c r="A1196" s="193">
        <v>26</v>
      </c>
      <c r="B1196" s="216" t="s">
        <v>623</v>
      </c>
      <c r="C1196" s="132" t="s">
        <v>270</v>
      </c>
      <c r="D1196" s="190"/>
      <c r="E1196" s="215"/>
      <c r="F1196" s="183"/>
      <c r="G1196" s="190"/>
      <c r="H1196" s="187"/>
      <c r="I1196" s="152"/>
      <c r="J1196" s="213"/>
      <c r="K1196" s="6"/>
      <c r="L1196" s="6"/>
      <c r="M1196" s="6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5"/>
      <c r="BF1196" s="5"/>
      <c r="BG1196" s="5"/>
      <c r="BH1196" s="5"/>
      <c r="BI1196" s="5"/>
      <c r="BJ1196" s="5"/>
    </row>
    <row r="1197" spans="1:62" s="1" customFormat="1" ht="27.75" customHeight="1" outlineLevel="1" x14ac:dyDescent="0.25">
      <c r="A1197" s="193">
        <v>27</v>
      </c>
      <c r="B1197" s="216" t="s">
        <v>624</v>
      </c>
      <c r="C1197" s="132" t="s">
        <v>270</v>
      </c>
      <c r="D1197" s="190"/>
      <c r="E1197" s="215"/>
      <c r="F1197" s="183"/>
      <c r="G1197" s="190"/>
      <c r="H1197" s="187"/>
      <c r="I1197" s="152"/>
      <c r="J1197" s="213"/>
      <c r="K1197" s="6"/>
      <c r="L1197" s="6"/>
      <c r="M1197" s="6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BE1197" s="5"/>
      <c r="BF1197" s="5"/>
      <c r="BG1197" s="5"/>
      <c r="BH1197" s="5"/>
      <c r="BI1197" s="5"/>
      <c r="BJ1197" s="5"/>
    </row>
    <row r="1198" spans="1:62" s="1" customFormat="1" ht="27.75" customHeight="1" outlineLevel="1" x14ac:dyDescent="0.25">
      <c r="A1198" s="193">
        <v>28</v>
      </c>
      <c r="B1198" s="216" t="s">
        <v>625</v>
      </c>
      <c r="C1198" s="132" t="s">
        <v>270</v>
      </c>
      <c r="D1198" s="190"/>
      <c r="E1198" s="215"/>
      <c r="F1198" s="183"/>
      <c r="G1198" s="190"/>
      <c r="H1198" s="187"/>
      <c r="I1198" s="152"/>
      <c r="J1198" s="213">
        <v>20000</v>
      </c>
      <c r="K1198" s="6"/>
      <c r="L1198" s="6"/>
      <c r="M1198" s="6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  <c r="BE1198" s="5"/>
      <c r="BF1198" s="5"/>
      <c r="BG1198" s="5"/>
      <c r="BH1198" s="5"/>
      <c r="BI1198" s="5"/>
      <c r="BJ1198" s="5"/>
    </row>
    <row r="1199" spans="1:62" s="1" customFormat="1" ht="27.75" customHeight="1" outlineLevel="1" x14ac:dyDescent="0.25">
      <c r="A1199" s="193">
        <v>29</v>
      </c>
      <c r="B1199" s="216" t="s">
        <v>626</v>
      </c>
      <c r="C1199" s="132" t="s">
        <v>270</v>
      </c>
      <c r="D1199" s="190"/>
      <c r="E1199" s="215"/>
      <c r="F1199" s="183"/>
      <c r="G1199" s="190"/>
      <c r="H1199" s="187"/>
      <c r="I1199" s="152"/>
      <c r="J1199" s="213">
        <v>20000</v>
      </c>
      <c r="K1199" s="6"/>
      <c r="L1199" s="6"/>
      <c r="M1199" s="6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5"/>
      <c r="BF1199" s="5"/>
      <c r="BG1199" s="5"/>
      <c r="BH1199" s="5"/>
      <c r="BI1199" s="5"/>
      <c r="BJ1199" s="5"/>
    </row>
    <row r="1200" spans="1:62" s="1" customFormat="1" ht="33" outlineLevel="1" x14ac:dyDescent="0.25">
      <c r="A1200" s="193">
        <v>30</v>
      </c>
      <c r="B1200" s="216" t="s">
        <v>627</v>
      </c>
      <c r="C1200" s="132" t="s">
        <v>270</v>
      </c>
      <c r="D1200" s="190"/>
      <c r="E1200" s="215"/>
      <c r="F1200" s="183"/>
      <c r="G1200" s="190"/>
      <c r="H1200" s="187"/>
      <c r="I1200" s="152"/>
      <c r="J1200" s="213">
        <v>10000</v>
      </c>
      <c r="K1200" s="6"/>
      <c r="L1200" s="6"/>
      <c r="M1200" s="6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5"/>
      <c r="BF1200" s="5"/>
      <c r="BG1200" s="5"/>
      <c r="BH1200" s="5"/>
      <c r="BI1200" s="5"/>
      <c r="BJ1200" s="5"/>
    </row>
    <row r="1201" spans="1:62" s="1" customFormat="1" ht="33" outlineLevel="1" x14ac:dyDescent="0.25">
      <c r="A1201" s="193">
        <v>31</v>
      </c>
      <c r="B1201" s="216" t="s">
        <v>628</v>
      </c>
      <c r="C1201" s="132" t="s">
        <v>270</v>
      </c>
      <c r="D1201" s="190"/>
      <c r="E1201" s="215"/>
      <c r="F1201" s="183"/>
      <c r="G1201" s="190"/>
      <c r="H1201" s="187"/>
      <c r="I1201" s="152"/>
      <c r="J1201" s="213">
        <v>10000</v>
      </c>
      <c r="K1201" s="6"/>
      <c r="L1201" s="6"/>
      <c r="M1201" s="6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5"/>
      <c r="BF1201" s="5"/>
      <c r="BG1201" s="5"/>
      <c r="BH1201" s="5"/>
      <c r="BI1201" s="5"/>
      <c r="BJ1201" s="5"/>
    </row>
    <row r="1202" spans="1:62" s="1" customFormat="1" ht="33" outlineLevel="1" x14ac:dyDescent="0.25">
      <c r="A1202" s="193">
        <v>32</v>
      </c>
      <c r="B1202" s="216" t="s">
        <v>630</v>
      </c>
      <c r="C1202" s="132" t="s">
        <v>270</v>
      </c>
      <c r="D1202" s="190"/>
      <c r="E1202" s="215"/>
      <c r="F1202" s="183"/>
      <c r="G1202" s="190"/>
      <c r="H1202" s="187"/>
      <c r="I1202" s="152"/>
      <c r="J1202" s="213">
        <v>10000</v>
      </c>
      <c r="K1202" s="6"/>
      <c r="L1202" s="6"/>
      <c r="M1202" s="6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5"/>
      <c r="BF1202" s="5"/>
      <c r="BG1202" s="5"/>
      <c r="BH1202" s="5"/>
      <c r="BI1202" s="5"/>
      <c r="BJ1202" s="5"/>
    </row>
    <row r="1203" spans="1:62" s="1" customFormat="1" ht="16.5" outlineLevel="1" x14ac:dyDescent="0.25">
      <c r="A1203" s="193">
        <v>33</v>
      </c>
      <c r="B1203" s="216" t="s">
        <v>631</v>
      </c>
      <c r="C1203" s="132" t="s">
        <v>270</v>
      </c>
      <c r="D1203" s="190"/>
      <c r="E1203" s="215"/>
      <c r="F1203" s="183"/>
      <c r="G1203" s="190"/>
      <c r="H1203" s="187"/>
      <c r="I1203" s="152"/>
      <c r="J1203" s="213">
        <v>20000</v>
      </c>
      <c r="K1203" s="6"/>
      <c r="L1203" s="6"/>
      <c r="M1203" s="6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  <c r="BE1203" s="5"/>
      <c r="BF1203" s="5"/>
      <c r="BG1203" s="5"/>
      <c r="BH1203" s="5"/>
      <c r="BI1203" s="5"/>
      <c r="BJ1203" s="5"/>
    </row>
    <row r="1204" spans="1:62" s="1" customFormat="1" ht="33" outlineLevel="1" x14ac:dyDescent="0.25">
      <c r="A1204" s="193">
        <v>34</v>
      </c>
      <c r="B1204" s="216" t="s">
        <v>632</v>
      </c>
      <c r="C1204" s="132" t="s">
        <v>270</v>
      </c>
      <c r="D1204" s="190"/>
      <c r="E1204" s="215"/>
      <c r="F1204" s="183"/>
      <c r="G1204" s="190"/>
      <c r="H1204" s="187"/>
      <c r="I1204" s="152"/>
      <c r="J1204" s="213">
        <v>10000</v>
      </c>
      <c r="K1204" s="6"/>
      <c r="L1204" s="6"/>
      <c r="M1204" s="6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  <c r="BE1204" s="5"/>
      <c r="BF1204" s="5"/>
      <c r="BG1204" s="5"/>
      <c r="BH1204" s="5"/>
      <c r="BI1204" s="5"/>
      <c r="BJ1204" s="5"/>
    </row>
    <row r="1205" spans="1:62" s="1" customFormat="1" ht="33" outlineLevel="1" x14ac:dyDescent="0.25">
      <c r="A1205" s="193">
        <v>35</v>
      </c>
      <c r="B1205" s="216" t="s">
        <v>633</v>
      </c>
      <c r="C1205" s="132" t="s">
        <v>270</v>
      </c>
      <c r="D1205" s="190"/>
      <c r="E1205" s="215"/>
      <c r="F1205" s="183"/>
      <c r="G1205" s="190"/>
      <c r="H1205" s="187"/>
      <c r="I1205" s="152"/>
      <c r="J1205" s="213">
        <v>20000</v>
      </c>
      <c r="K1205" s="6"/>
      <c r="L1205" s="6"/>
      <c r="M1205" s="6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  <c r="BE1205" s="5"/>
      <c r="BF1205" s="5"/>
      <c r="BG1205" s="5"/>
      <c r="BH1205" s="5"/>
      <c r="BI1205" s="5"/>
      <c r="BJ1205" s="5"/>
    </row>
    <row r="1206" spans="1:62" s="1" customFormat="1" ht="16.5" outlineLevel="1" x14ac:dyDescent="0.25">
      <c r="A1206" s="193">
        <v>36</v>
      </c>
      <c r="B1206" s="216" t="s">
        <v>634</v>
      </c>
      <c r="C1206" s="132" t="s">
        <v>270</v>
      </c>
      <c r="D1206" s="190"/>
      <c r="E1206" s="215"/>
      <c r="F1206" s="183"/>
      <c r="G1206" s="190"/>
      <c r="H1206" s="187"/>
      <c r="I1206" s="152"/>
      <c r="J1206" s="213"/>
      <c r="K1206" s="6"/>
      <c r="L1206" s="6"/>
      <c r="M1206" s="6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  <c r="BE1206" s="5"/>
      <c r="BF1206" s="5"/>
      <c r="BG1206" s="5"/>
      <c r="BH1206" s="5"/>
      <c r="BI1206" s="5"/>
      <c r="BJ1206" s="5"/>
    </row>
    <row r="1207" spans="1:62" s="1" customFormat="1" ht="33" outlineLevel="1" x14ac:dyDescent="0.25">
      <c r="A1207" s="193">
        <v>37</v>
      </c>
      <c r="B1207" s="216" t="s">
        <v>635</v>
      </c>
      <c r="C1207" s="132" t="s">
        <v>270</v>
      </c>
      <c r="D1207" s="190"/>
      <c r="E1207" s="215"/>
      <c r="F1207" s="183"/>
      <c r="G1207" s="190"/>
      <c r="H1207" s="187"/>
      <c r="I1207" s="152"/>
      <c r="J1207" s="213"/>
      <c r="K1207" s="6"/>
      <c r="L1207" s="6"/>
      <c r="M1207" s="6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  <c r="BE1207" s="5"/>
      <c r="BF1207" s="5"/>
      <c r="BG1207" s="5"/>
      <c r="BH1207" s="5"/>
      <c r="BI1207" s="5"/>
      <c r="BJ1207" s="5"/>
    </row>
    <row r="1208" spans="1:62" s="1" customFormat="1" ht="33" outlineLevel="1" x14ac:dyDescent="0.25">
      <c r="A1208" s="193">
        <v>38</v>
      </c>
      <c r="B1208" s="216" t="s">
        <v>636</v>
      </c>
      <c r="C1208" s="132" t="s">
        <v>270</v>
      </c>
      <c r="D1208" s="190"/>
      <c r="E1208" s="215"/>
      <c r="F1208" s="183"/>
      <c r="G1208" s="190"/>
      <c r="H1208" s="187"/>
      <c r="I1208" s="152"/>
      <c r="J1208" s="213"/>
      <c r="K1208" s="6"/>
      <c r="L1208" s="6"/>
      <c r="M1208" s="6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  <c r="BE1208" s="5"/>
      <c r="BF1208" s="5"/>
      <c r="BG1208" s="5"/>
      <c r="BH1208" s="5"/>
      <c r="BI1208" s="5"/>
      <c r="BJ1208" s="5"/>
    </row>
    <row r="1209" spans="1:62" s="1" customFormat="1" ht="33" outlineLevel="1" x14ac:dyDescent="0.25">
      <c r="A1209" s="193">
        <v>39</v>
      </c>
      <c r="B1209" s="216" t="s">
        <v>637</v>
      </c>
      <c r="C1209" s="132" t="s">
        <v>270</v>
      </c>
      <c r="D1209" s="190"/>
      <c r="E1209" s="215"/>
      <c r="F1209" s="183"/>
      <c r="G1209" s="190"/>
      <c r="H1209" s="187"/>
      <c r="I1209" s="152"/>
      <c r="J1209" s="213">
        <v>20000</v>
      </c>
      <c r="K1209" s="6"/>
      <c r="L1209" s="6"/>
      <c r="M1209" s="6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  <c r="BE1209" s="5"/>
      <c r="BF1209" s="5"/>
      <c r="BG1209" s="5"/>
      <c r="BH1209" s="5"/>
      <c r="BI1209" s="5"/>
      <c r="BJ1209" s="5"/>
    </row>
    <row r="1210" spans="1:62" s="1" customFormat="1" ht="33" outlineLevel="1" x14ac:dyDescent="0.25">
      <c r="A1210" s="193">
        <v>40</v>
      </c>
      <c r="B1210" s="216" t="s">
        <v>638</v>
      </c>
      <c r="C1210" s="132" t="s">
        <v>270</v>
      </c>
      <c r="D1210" s="190"/>
      <c r="E1210" s="215"/>
      <c r="F1210" s="183"/>
      <c r="G1210" s="190"/>
      <c r="H1210" s="187"/>
      <c r="I1210" s="152"/>
      <c r="J1210" s="213">
        <v>10000</v>
      </c>
      <c r="K1210" s="6"/>
      <c r="L1210" s="6"/>
      <c r="M1210" s="6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5"/>
      <c r="BF1210" s="5"/>
      <c r="BG1210" s="5"/>
      <c r="BH1210" s="5"/>
      <c r="BI1210" s="5"/>
      <c r="BJ1210" s="5"/>
    </row>
    <row r="1211" spans="1:62" s="1" customFormat="1" ht="16.5" outlineLevel="1" x14ac:dyDescent="0.25">
      <c r="A1211" s="193">
        <v>41</v>
      </c>
      <c r="B1211" s="216" t="s">
        <v>639</v>
      </c>
      <c r="C1211" s="132" t="s">
        <v>270</v>
      </c>
      <c r="D1211" s="190"/>
      <c r="E1211" s="215"/>
      <c r="F1211" s="183"/>
      <c r="G1211" s="190"/>
      <c r="H1211" s="187"/>
      <c r="I1211" s="152"/>
      <c r="J1211" s="213">
        <v>20000</v>
      </c>
      <c r="K1211" s="6"/>
      <c r="L1211" s="6"/>
      <c r="M1211" s="6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  <c r="BE1211" s="5"/>
      <c r="BF1211" s="5"/>
      <c r="BG1211" s="5"/>
      <c r="BH1211" s="5"/>
      <c r="BI1211" s="5"/>
      <c r="BJ1211" s="5"/>
    </row>
    <row r="1212" spans="1:62" s="3" customFormat="1" ht="17.25" customHeight="1" x14ac:dyDescent="0.25">
      <c r="A1212" s="301" t="s">
        <v>11</v>
      </c>
      <c r="B1212" s="302"/>
      <c r="C1212" s="205"/>
      <c r="D1212" s="190">
        <f t="shared" ref="D1212:J1212" si="15">D863+D865+D867+D870+D873+D876+D879+D881+D883+D885+D887+D890+D894+D898+D903+D905+D907+D909+D915+D920+D922+D924+D926+D932+D936+D939+D942+D947+D952+D955+D957+D963+D969+D971+D973+D975+D979+D981+D984+D986+D988+D992+D994+D996+D998+D1128+D1170+D1001+D1004+D1007+D1010+D1013+D1016+D1019+D1023+D1030+D1033+D1036+D1039+D1042+D1045+D1048+D1051+D1054+D1058+D1061+D1068+D1071+D1075+D1078+D1081+D1084+D1087+D1090+D1093+D1096+D1099+D1102+D1105+D1108+D1112+D1115+D1118+D1121+D1124+D1127</f>
        <v>814446467.16237974</v>
      </c>
      <c r="E1212" s="190">
        <f t="shared" si="15"/>
        <v>0</v>
      </c>
      <c r="F1212" s="190">
        <f t="shared" si="15"/>
        <v>0</v>
      </c>
      <c r="G1212" s="190">
        <f t="shared" si="15"/>
        <v>759415094.26000023</v>
      </c>
      <c r="H1212" s="190">
        <f t="shared" si="15"/>
        <v>0</v>
      </c>
      <c r="I1212" s="190">
        <f t="shared" si="15"/>
        <v>0</v>
      </c>
      <c r="J1212" s="190">
        <f t="shared" si="15"/>
        <v>562558379.62</v>
      </c>
      <c r="K1212" s="6"/>
      <c r="L1212" s="6"/>
      <c r="M1212" s="6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  <c r="BE1212" s="5"/>
      <c r="BF1212" s="5"/>
      <c r="BG1212" s="5"/>
      <c r="BH1212" s="5"/>
      <c r="BI1212" s="5"/>
      <c r="BJ1212" s="5"/>
    </row>
    <row r="1213" spans="1:62" s="3" customFormat="1" ht="17.25" customHeight="1" x14ac:dyDescent="0.25">
      <c r="A1213" s="203"/>
      <c r="B1213" s="203"/>
      <c r="C1213" s="156"/>
      <c r="D1213" s="157"/>
      <c r="E1213" s="157"/>
      <c r="F1213" s="157"/>
      <c r="G1213" s="157"/>
      <c r="H1213" s="157"/>
      <c r="I1213" s="157"/>
      <c r="J1213" s="157"/>
      <c r="K1213" s="6"/>
      <c r="L1213" s="6"/>
      <c r="M1213" s="6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  <c r="BE1213" s="5"/>
      <c r="BF1213" s="5"/>
      <c r="BG1213" s="5"/>
      <c r="BH1213" s="5"/>
      <c r="BI1213" s="5"/>
      <c r="BJ1213" s="5"/>
    </row>
    <row r="1214" spans="1:62" s="3" customFormat="1" ht="31.5" customHeight="1" thickBot="1" x14ac:dyDescent="0.3">
      <c r="A1214" s="224" t="s">
        <v>677</v>
      </c>
      <c r="B1214" s="224"/>
      <c r="C1214" s="224"/>
      <c r="D1214" s="224"/>
      <c r="E1214" s="224"/>
      <c r="F1214" s="224"/>
      <c r="G1214" s="224"/>
      <c r="H1214" s="224"/>
      <c r="I1214" s="224"/>
      <c r="J1214" s="224"/>
      <c r="K1214" s="6"/>
      <c r="L1214" s="6"/>
      <c r="M1214" s="6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  <c r="BE1214" s="5"/>
      <c r="BF1214" s="5"/>
      <c r="BG1214" s="5"/>
      <c r="BH1214" s="5"/>
      <c r="BI1214" s="5"/>
      <c r="BJ1214" s="5"/>
    </row>
    <row r="1215" spans="1:62" s="3" customFormat="1" ht="17.25" customHeight="1" thickBot="1" x14ac:dyDescent="0.3">
      <c r="A1215" s="304" t="s">
        <v>14</v>
      </c>
      <c r="B1215" s="226"/>
      <c r="C1215" s="226"/>
      <c r="D1215" s="226"/>
      <c r="E1215" s="226"/>
      <c r="F1215" s="226"/>
      <c r="G1215" s="226"/>
      <c r="H1215" s="226"/>
      <c r="I1215" s="226"/>
      <c r="J1215" s="226"/>
      <c r="K1215" s="6"/>
      <c r="L1215" s="6"/>
      <c r="M1215" s="6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5"/>
      <c r="BF1215" s="5"/>
      <c r="BG1215" s="5"/>
      <c r="BH1215" s="5"/>
      <c r="BI1215" s="5"/>
      <c r="BJ1215" s="5"/>
    </row>
    <row r="1216" spans="1:62" s="4" customFormat="1" ht="33" outlineLevel="1" x14ac:dyDescent="0.25">
      <c r="A1216" s="268">
        <v>1</v>
      </c>
      <c r="B1216" s="271" t="s">
        <v>290</v>
      </c>
      <c r="C1216" s="181" t="s">
        <v>7</v>
      </c>
      <c r="D1216" s="181">
        <v>13585288.720000001</v>
      </c>
      <c r="E1216" s="178" t="s">
        <v>457</v>
      </c>
      <c r="F1216" s="178" t="s">
        <v>188</v>
      </c>
      <c r="G1216" s="181">
        <v>12439555.750915853</v>
      </c>
      <c r="H1216" s="185">
        <v>43459</v>
      </c>
      <c r="I1216" s="185">
        <v>43460</v>
      </c>
      <c r="J1216" s="458">
        <v>12193762.460000001</v>
      </c>
      <c r="K1216" s="6"/>
      <c r="L1216" s="1"/>
      <c r="M1216" s="1"/>
    </row>
    <row r="1217" spans="1:62" s="4" customFormat="1" ht="33" outlineLevel="1" x14ac:dyDescent="0.25">
      <c r="A1217" s="270"/>
      <c r="B1217" s="273"/>
      <c r="C1217" s="207" t="s">
        <v>671</v>
      </c>
      <c r="D1217" s="207"/>
      <c r="E1217" s="216"/>
      <c r="F1217" s="216"/>
      <c r="G1217" s="207"/>
      <c r="H1217" s="40"/>
      <c r="I1217" s="40"/>
      <c r="J1217" s="362">
        <v>10000</v>
      </c>
      <c r="K1217" s="6"/>
      <c r="L1217" s="1"/>
      <c r="M1217" s="1"/>
    </row>
    <row r="1218" spans="1:62" s="4" customFormat="1" ht="17.25" outlineLevel="1" thickBot="1" x14ac:dyDescent="0.3">
      <c r="A1218" s="198"/>
      <c r="B1218" s="199"/>
      <c r="C1218" s="220"/>
      <c r="D1218" s="73">
        <f>SUM(D1216:D1216)</f>
        <v>13585288.720000001</v>
      </c>
      <c r="E1218" s="27"/>
      <c r="F1218" s="27"/>
      <c r="G1218" s="74">
        <f>G1216</f>
        <v>12439555.750915853</v>
      </c>
      <c r="H1218" s="27"/>
      <c r="I1218" s="42"/>
      <c r="J1218" s="74">
        <f>J1216+J1217</f>
        <v>12203762.460000001</v>
      </c>
      <c r="K1218" s="1"/>
      <c r="L1218" s="1"/>
      <c r="M1218" s="1"/>
    </row>
    <row r="1219" spans="1:62" s="3" customFormat="1" ht="17.25" customHeight="1" thickBot="1" x14ac:dyDescent="0.3">
      <c r="A1219" s="304" t="s">
        <v>24</v>
      </c>
      <c r="B1219" s="226"/>
      <c r="C1219" s="226"/>
      <c r="D1219" s="226"/>
      <c r="E1219" s="226"/>
      <c r="F1219" s="226"/>
      <c r="G1219" s="226"/>
      <c r="H1219" s="226"/>
      <c r="I1219" s="226"/>
      <c r="J1219" s="226"/>
      <c r="K1219" s="6"/>
      <c r="L1219" s="6"/>
      <c r="M1219" s="6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5"/>
      <c r="BF1219" s="5"/>
      <c r="BG1219" s="5"/>
      <c r="BH1219" s="5"/>
      <c r="BI1219" s="5"/>
      <c r="BJ1219" s="5"/>
    </row>
    <row r="1220" spans="1:62" s="4" customFormat="1" ht="33" outlineLevel="1" x14ac:dyDescent="0.25">
      <c r="A1220" s="171">
        <v>1</v>
      </c>
      <c r="B1220" s="171" t="s">
        <v>318</v>
      </c>
      <c r="C1220" s="103" t="s">
        <v>8</v>
      </c>
      <c r="D1220" s="213">
        <v>3968500.48</v>
      </c>
      <c r="E1220" s="215" t="s">
        <v>461</v>
      </c>
      <c r="F1220" s="183" t="s">
        <v>191</v>
      </c>
      <c r="G1220" s="213">
        <v>3948657.98</v>
      </c>
      <c r="H1220" s="187">
        <v>43459</v>
      </c>
      <c r="I1220" s="187">
        <v>43462</v>
      </c>
      <c r="J1220" s="213">
        <v>3319561.39</v>
      </c>
      <c r="K1220" s="1"/>
      <c r="L1220" s="1"/>
      <c r="M1220" s="1"/>
    </row>
    <row r="1221" spans="1:62" s="4" customFormat="1" ht="17.25" outlineLevel="1" thickBot="1" x14ac:dyDescent="0.3">
      <c r="A1221" s="255" t="s">
        <v>10</v>
      </c>
      <c r="B1221" s="225"/>
      <c r="C1221" s="41"/>
      <c r="D1221" s="37">
        <f>SUM(D1220:D1220)</f>
        <v>3968500.48</v>
      </c>
      <c r="E1221" s="34"/>
      <c r="F1221" s="33"/>
      <c r="G1221" s="37">
        <f>G1220</f>
        <v>3948657.98</v>
      </c>
      <c r="H1221" s="39"/>
      <c r="I1221" s="28"/>
      <c r="J1221" s="37">
        <f>J1220</f>
        <v>3319561.39</v>
      </c>
      <c r="K1221" s="1"/>
      <c r="L1221" s="1"/>
      <c r="M1221" s="1"/>
    </row>
    <row r="1222" spans="1:62" s="4" customFormat="1" ht="33" outlineLevel="1" x14ac:dyDescent="0.25">
      <c r="A1222" s="170">
        <v>2</v>
      </c>
      <c r="B1222" s="170" t="s">
        <v>319</v>
      </c>
      <c r="C1222" s="72" t="s">
        <v>8</v>
      </c>
      <c r="D1222" s="213">
        <v>5230379.5</v>
      </c>
      <c r="E1222" s="215" t="s">
        <v>462</v>
      </c>
      <c r="F1222" s="183" t="s">
        <v>199</v>
      </c>
      <c r="G1222" s="213">
        <v>5204227.6011038153</v>
      </c>
      <c r="H1222" s="187">
        <v>43459</v>
      </c>
      <c r="I1222" s="187">
        <v>43459</v>
      </c>
      <c r="J1222" s="213">
        <v>4692305</v>
      </c>
      <c r="K1222" s="1"/>
      <c r="L1222" s="1"/>
      <c r="M1222" s="1"/>
    </row>
    <row r="1223" spans="1:62" s="4" customFormat="1" ht="17.25" outlineLevel="1" thickBot="1" x14ac:dyDescent="0.3">
      <c r="A1223" s="255" t="s">
        <v>10</v>
      </c>
      <c r="B1223" s="225"/>
      <c r="C1223" s="41"/>
      <c r="D1223" s="37">
        <f>SUM(D1222:D1222)</f>
        <v>5230379.5</v>
      </c>
      <c r="E1223" s="34"/>
      <c r="F1223" s="33"/>
      <c r="G1223" s="37">
        <f>G1222</f>
        <v>5204227.6011038153</v>
      </c>
      <c r="H1223" s="39"/>
      <c r="I1223" s="28"/>
      <c r="J1223" s="37">
        <f>J1222</f>
        <v>4692305</v>
      </c>
      <c r="K1223" s="1"/>
      <c r="L1223" s="1"/>
      <c r="M1223" s="1"/>
    </row>
    <row r="1224" spans="1:62" s="4" customFormat="1" ht="33" outlineLevel="1" x14ac:dyDescent="0.25">
      <c r="A1224" s="173">
        <v>9</v>
      </c>
      <c r="B1224" s="170" t="s">
        <v>320</v>
      </c>
      <c r="C1224" s="89" t="s">
        <v>8</v>
      </c>
      <c r="D1224" s="58">
        <v>6008211.9000000004</v>
      </c>
      <c r="E1224" s="90" t="s">
        <v>462</v>
      </c>
      <c r="F1224" s="59" t="s">
        <v>199</v>
      </c>
      <c r="G1224" s="58">
        <v>5978170.8388961833</v>
      </c>
      <c r="H1224" s="62">
        <v>43459</v>
      </c>
      <c r="I1224" s="62">
        <v>43459</v>
      </c>
      <c r="J1224" s="58">
        <v>5451311</v>
      </c>
      <c r="K1224" s="1"/>
      <c r="L1224" s="1"/>
      <c r="M1224" s="1"/>
    </row>
    <row r="1225" spans="1:62" s="4" customFormat="1" ht="17.25" outlineLevel="1" thickBot="1" x14ac:dyDescent="0.3">
      <c r="A1225" s="255" t="s">
        <v>10</v>
      </c>
      <c r="B1225" s="225"/>
      <c r="C1225" s="162"/>
      <c r="D1225" s="134">
        <f>SUM(D1224:D1224)</f>
        <v>6008211.9000000004</v>
      </c>
      <c r="E1225" s="219"/>
      <c r="F1225" s="220"/>
      <c r="G1225" s="163">
        <f>G1224</f>
        <v>5978170.8388961833</v>
      </c>
      <c r="H1225" s="221"/>
      <c r="I1225" s="42"/>
      <c r="J1225" s="134">
        <f>J1224</f>
        <v>5451311</v>
      </c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</row>
    <row r="1226" spans="1:62" s="4" customFormat="1" ht="17.25" outlineLevel="1" thickBot="1" x14ac:dyDescent="0.3">
      <c r="A1226" s="226" t="s">
        <v>33</v>
      </c>
      <c r="B1226" s="226"/>
      <c r="C1226" s="226"/>
      <c r="D1226" s="226"/>
      <c r="E1226" s="226"/>
      <c r="F1226" s="226"/>
      <c r="G1226" s="226"/>
      <c r="H1226" s="226"/>
      <c r="I1226" s="226"/>
      <c r="J1226" s="226"/>
      <c r="K1226" s="1"/>
      <c r="L1226" s="1"/>
      <c r="M1226" s="1"/>
    </row>
    <row r="1227" spans="1:62" s="3" customFormat="1" ht="46.5" customHeight="1" x14ac:dyDescent="0.25">
      <c r="A1227" s="208">
        <v>44</v>
      </c>
      <c r="B1227" s="204" t="s">
        <v>53</v>
      </c>
      <c r="C1227" s="89" t="s">
        <v>7</v>
      </c>
      <c r="D1227" s="58">
        <v>2698565</v>
      </c>
      <c r="E1227" s="90" t="s">
        <v>442</v>
      </c>
      <c r="F1227" s="59" t="s">
        <v>204</v>
      </c>
      <c r="G1227" s="58">
        <v>4143808.66</v>
      </c>
      <c r="H1227" s="62">
        <v>43430</v>
      </c>
      <c r="I1227" s="62">
        <v>43448</v>
      </c>
      <c r="J1227" s="59">
        <v>3925737.4</v>
      </c>
      <c r="K1227" s="2"/>
      <c r="L1227" s="2"/>
      <c r="M1227" s="2"/>
    </row>
    <row r="1228" spans="1:62" s="4" customFormat="1" ht="17.25" thickBot="1" x14ac:dyDescent="0.3">
      <c r="A1228" s="225" t="s">
        <v>10</v>
      </c>
      <c r="B1228" s="225"/>
      <c r="C1228" s="41"/>
      <c r="D1228" s="37">
        <f>SUM(D1227:D1227)</f>
        <v>2698565</v>
      </c>
      <c r="E1228" s="34"/>
      <c r="F1228" s="33"/>
      <c r="G1228" s="37">
        <f>SUM(G1227:G1227)</f>
        <v>4143808.66</v>
      </c>
      <c r="H1228" s="39"/>
      <c r="I1228" s="28"/>
      <c r="J1228" s="37">
        <f>SUM(J1227:J1227)</f>
        <v>3925737.4</v>
      </c>
      <c r="K1228" s="2"/>
      <c r="L1228" s="2"/>
      <c r="M1228" s="2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</row>
    <row r="1229" spans="1:62" s="4" customFormat="1" ht="17.25" outlineLevel="1" thickBot="1" x14ac:dyDescent="0.3">
      <c r="A1229" s="223" t="s">
        <v>676</v>
      </c>
      <c r="B1229" s="223"/>
      <c r="C1229" s="164"/>
      <c r="D1229" s="165">
        <f>D1218+D1221+D1223+D1225+D1228</f>
        <v>31490945.600000001</v>
      </c>
      <c r="E1229" s="166"/>
      <c r="F1229" s="167"/>
      <c r="G1229" s="165">
        <f t="shared" ref="G1229" si="16">G1218+G1221+G1223+G1225+G1228</f>
        <v>31714420.83091585</v>
      </c>
      <c r="H1229" s="168"/>
      <c r="I1229" s="169"/>
      <c r="J1229" s="165">
        <f t="shared" ref="J1229" si="17">J1218+J1221+J1223+J1225+J1228</f>
        <v>29592677.25</v>
      </c>
      <c r="K1229" s="1"/>
      <c r="L1229" s="1"/>
      <c r="M1229" s="1"/>
    </row>
    <row r="1230" spans="1:62" s="4" customFormat="1" ht="16.5" outlineLevel="1" x14ac:dyDescent="0.25">
      <c r="A1230" s="203"/>
      <c r="B1230" s="203"/>
      <c r="C1230" s="160"/>
      <c r="D1230" s="157"/>
      <c r="E1230" s="161"/>
      <c r="F1230" s="29"/>
      <c r="G1230" s="157"/>
      <c r="H1230" s="32"/>
      <c r="I1230" s="36"/>
      <c r="J1230" s="157"/>
      <c r="K1230" s="1"/>
      <c r="L1230" s="1"/>
      <c r="M1230" s="1"/>
    </row>
    <row r="1231" spans="1:62" s="4" customFormat="1" ht="16.5" outlineLevel="1" x14ac:dyDescent="0.25">
      <c r="A1231" s="203"/>
      <c r="B1231" s="203"/>
      <c r="C1231" s="160"/>
      <c r="D1231" s="157"/>
      <c r="E1231" s="161"/>
      <c r="F1231" s="29"/>
      <c r="G1231" s="157"/>
      <c r="H1231" s="32"/>
      <c r="I1231" s="36"/>
      <c r="J1231" s="157"/>
      <c r="K1231" s="1"/>
      <c r="L1231" s="1"/>
      <c r="M1231" s="1"/>
    </row>
    <row r="1232" spans="1:62" s="4" customFormat="1" ht="16.5" outlineLevel="1" x14ac:dyDescent="0.25">
      <c r="A1232" s="203"/>
      <c r="B1232" s="203"/>
      <c r="C1232" s="160"/>
      <c r="D1232" s="157"/>
      <c r="E1232" s="161"/>
      <c r="F1232" s="29"/>
      <c r="G1232" s="157"/>
      <c r="H1232" s="32"/>
      <c r="I1232" s="36"/>
      <c r="J1232" s="157"/>
      <c r="K1232" s="1"/>
      <c r="L1232" s="1"/>
      <c r="M1232" s="1"/>
    </row>
    <row r="1233" spans="1:16" s="4" customFormat="1" ht="16.5" outlineLevel="1" x14ac:dyDescent="0.25">
      <c r="A1233" s="203"/>
      <c r="B1233" s="203"/>
      <c r="C1233" s="160"/>
      <c r="D1233" s="157"/>
      <c r="E1233" s="161"/>
      <c r="F1233" s="29"/>
      <c r="G1233" s="157"/>
      <c r="H1233" s="32"/>
      <c r="I1233" s="36"/>
      <c r="J1233" s="157"/>
      <c r="K1233" s="1"/>
      <c r="L1233" s="1"/>
      <c r="M1233" s="1"/>
    </row>
    <row r="1234" spans="1:16" x14ac:dyDescent="0.25">
      <c r="F1234" s="6"/>
      <c r="J1234" s="1"/>
    </row>
    <row r="1235" spans="1:16" x14ac:dyDescent="0.25">
      <c r="B1235" s="5" t="s">
        <v>40</v>
      </c>
      <c r="E1235" s="5" t="s">
        <v>668</v>
      </c>
      <c r="J1235" s="3"/>
      <c r="P1235" s="5" t="s">
        <v>54</v>
      </c>
    </row>
    <row r="1237" spans="1:16" x14ac:dyDescent="0.25">
      <c r="A1237" s="459"/>
      <c r="B1237" s="459"/>
    </row>
  </sheetData>
  <autoFilter ref="A2:J1212"/>
  <dataConsolidate>
    <dataRefs count="1">
      <dataRef ref="A7:XFD7" sheet="Алек-Сах" r:id="rId1"/>
    </dataRefs>
  </dataConsolidate>
  <mergeCells count="962">
    <mergeCell ref="B1106:B1107"/>
    <mergeCell ref="A1108:B1108"/>
    <mergeCell ref="B1062:B1067"/>
    <mergeCell ref="A1040:A1041"/>
    <mergeCell ref="A1002:A1003"/>
    <mergeCell ref="B1002:B1003"/>
    <mergeCell ref="A1223:B1223"/>
    <mergeCell ref="A1225:B1225"/>
    <mergeCell ref="A1212:B1212"/>
    <mergeCell ref="A1045:B1045"/>
    <mergeCell ref="A1051:B1051"/>
    <mergeCell ref="B1040:B1041"/>
    <mergeCell ref="A1042:B1042"/>
    <mergeCell ref="B1049:B1050"/>
    <mergeCell ref="A1052:A1053"/>
    <mergeCell ref="A1121:B1121"/>
    <mergeCell ref="A1122:A1123"/>
    <mergeCell ref="B1122:B1123"/>
    <mergeCell ref="B1216:B1217"/>
    <mergeCell ref="A1216:A1217"/>
    <mergeCell ref="A1124:B1124"/>
    <mergeCell ref="A1125:A1126"/>
    <mergeCell ref="B1125:B1126"/>
    <mergeCell ref="A1115:B1115"/>
    <mergeCell ref="A1116:A1117"/>
    <mergeCell ref="B1116:B1117"/>
    <mergeCell ref="A1118:B1118"/>
    <mergeCell ref="A1043:A1044"/>
    <mergeCell ref="B1043:B1044"/>
    <mergeCell ref="A1119:A1120"/>
    <mergeCell ref="A909:B909"/>
    <mergeCell ref="F916:F919"/>
    <mergeCell ref="E916:E919"/>
    <mergeCell ref="A890:B890"/>
    <mergeCell ref="A1215:J1215"/>
    <mergeCell ref="A1221:B1221"/>
    <mergeCell ref="A1219:J1219"/>
    <mergeCell ref="A1017:A1018"/>
    <mergeCell ref="B1017:B1018"/>
    <mergeCell ref="A999:A1000"/>
    <mergeCell ref="A992:B992"/>
    <mergeCell ref="A971:B971"/>
    <mergeCell ref="A982:A983"/>
    <mergeCell ref="B1119:B1120"/>
    <mergeCell ref="A989:A991"/>
    <mergeCell ref="A1100:A1101"/>
    <mergeCell ref="B1100:B1101"/>
    <mergeCell ref="A1102:B1102"/>
    <mergeCell ref="A1103:A1104"/>
    <mergeCell ref="B1103:B1104"/>
    <mergeCell ref="A1105:B1105"/>
    <mergeCell ref="A1106:A1107"/>
    <mergeCell ref="E782:E787"/>
    <mergeCell ref="B577:B580"/>
    <mergeCell ref="E717:E719"/>
    <mergeCell ref="A782:A787"/>
    <mergeCell ref="H730:H734"/>
    <mergeCell ref="A781:B781"/>
    <mergeCell ref="A677:B677"/>
    <mergeCell ref="G560:G563"/>
    <mergeCell ref="A898:B898"/>
    <mergeCell ref="A895:A897"/>
    <mergeCell ref="A879:B879"/>
    <mergeCell ref="E891:E893"/>
    <mergeCell ref="A591:B591"/>
    <mergeCell ref="A774:A777"/>
    <mergeCell ref="A689:B689"/>
    <mergeCell ref="A701:A707"/>
    <mergeCell ref="A861:J861"/>
    <mergeCell ref="A885:B885"/>
    <mergeCell ref="A860:B860"/>
    <mergeCell ref="A729:B729"/>
    <mergeCell ref="B819:B821"/>
    <mergeCell ref="A834:B834"/>
    <mergeCell ref="G556:G558"/>
    <mergeCell ref="A533:B533"/>
    <mergeCell ref="A581:B581"/>
    <mergeCell ref="F701:F706"/>
    <mergeCell ref="F678:F681"/>
    <mergeCell ref="E587:E590"/>
    <mergeCell ref="F584:F585"/>
    <mergeCell ref="F587:F590"/>
    <mergeCell ref="G701:G705"/>
    <mergeCell ref="A673:J673"/>
    <mergeCell ref="A887:B887"/>
    <mergeCell ref="A547:J547"/>
    <mergeCell ref="A939:B939"/>
    <mergeCell ref="B465:C465"/>
    <mergeCell ref="A516:C516"/>
    <mergeCell ref="F868:F869"/>
    <mergeCell ref="A480:A482"/>
    <mergeCell ref="F365:F367"/>
    <mergeCell ref="A739:B739"/>
    <mergeCell ref="E628:E629"/>
    <mergeCell ref="F628:F629"/>
    <mergeCell ref="E624:E625"/>
    <mergeCell ref="F624:F625"/>
    <mergeCell ref="E620:E621"/>
    <mergeCell ref="F620:F621"/>
    <mergeCell ref="A684:A688"/>
    <mergeCell ref="B684:B688"/>
    <mergeCell ref="A690:A695"/>
    <mergeCell ref="A445:A447"/>
    <mergeCell ref="A584:A585"/>
    <mergeCell ref="B480:B482"/>
    <mergeCell ref="A726:A728"/>
    <mergeCell ref="E726:E727"/>
    <mergeCell ref="B98:C98"/>
    <mergeCell ref="A126:B126"/>
    <mergeCell ref="A122:B122"/>
    <mergeCell ref="A149:J149"/>
    <mergeCell ref="F190:F194"/>
    <mergeCell ref="F196:F198"/>
    <mergeCell ref="A158:A161"/>
    <mergeCell ref="A835:A837"/>
    <mergeCell ref="B835:B837"/>
    <mergeCell ref="B464:C464"/>
    <mergeCell ref="A725:B725"/>
    <mergeCell ref="B457:B459"/>
    <mergeCell ref="A460:B460"/>
    <mergeCell ref="A448:B448"/>
    <mergeCell ref="A336:A338"/>
    <mergeCell ref="B336:B338"/>
    <mergeCell ref="E320:E324"/>
    <mergeCell ref="B461:C461"/>
    <mergeCell ref="E556:E558"/>
    <mergeCell ref="B502:B504"/>
    <mergeCell ref="B484:B488"/>
    <mergeCell ref="E484:E487"/>
    <mergeCell ref="A575:B575"/>
    <mergeCell ref="B779:B780"/>
    <mergeCell ref="E496:E499"/>
    <mergeCell ref="B616:B618"/>
    <mergeCell ref="A624:A626"/>
    <mergeCell ref="B624:B626"/>
    <mergeCell ref="E722:E723"/>
    <mergeCell ref="A475:J475"/>
    <mergeCell ref="A474:B474"/>
    <mergeCell ref="H397:H401"/>
    <mergeCell ref="E397:E401"/>
    <mergeCell ref="F397:F401"/>
    <mergeCell ref="A696:B696"/>
    <mergeCell ref="A641:B641"/>
    <mergeCell ref="A664:C664"/>
    <mergeCell ref="A652:B652"/>
    <mergeCell ref="F604:F605"/>
    <mergeCell ref="H604:H605"/>
    <mergeCell ref="A555:B555"/>
    <mergeCell ref="A600:B600"/>
    <mergeCell ref="A602:B602"/>
    <mergeCell ref="F577:F580"/>
    <mergeCell ref="H566:H569"/>
    <mergeCell ref="A642:A648"/>
    <mergeCell ref="A627:B627"/>
    <mergeCell ref="E604:E605"/>
    <mergeCell ref="B506:B508"/>
    <mergeCell ref="A838:B838"/>
    <mergeCell ref="A712:B712"/>
    <mergeCell ref="A716:B716"/>
    <mergeCell ref="A818:B818"/>
    <mergeCell ref="A717:A720"/>
    <mergeCell ref="B717:B720"/>
    <mergeCell ref="A722:A724"/>
    <mergeCell ref="A798:B798"/>
    <mergeCell ref="B827:B829"/>
    <mergeCell ref="A806:B806"/>
    <mergeCell ref="B782:B787"/>
    <mergeCell ref="A741:B741"/>
    <mergeCell ref="A1030:B1030"/>
    <mergeCell ref="A1004:B1004"/>
    <mergeCell ref="A1005:A1006"/>
    <mergeCell ref="A975:B975"/>
    <mergeCell ref="B999:B1000"/>
    <mergeCell ref="A1024:A1029"/>
    <mergeCell ref="B1024:B1029"/>
    <mergeCell ref="A1008:A1009"/>
    <mergeCell ref="B1008:B1009"/>
    <mergeCell ref="A1093:B1093"/>
    <mergeCell ref="A1094:A1095"/>
    <mergeCell ref="A1059:A1060"/>
    <mergeCell ref="A583:B583"/>
    <mergeCell ref="A649:B649"/>
    <mergeCell ref="A623:B623"/>
    <mergeCell ref="A587:A590"/>
    <mergeCell ref="A586:B586"/>
    <mergeCell ref="A577:A580"/>
    <mergeCell ref="A1058:B1058"/>
    <mergeCell ref="B1011:B1012"/>
    <mergeCell ref="A1013:B1013"/>
    <mergeCell ref="A1014:A1015"/>
    <mergeCell ref="B1014:B1015"/>
    <mergeCell ref="A1016:B1016"/>
    <mergeCell ref="A926:B926"/>
    <mergeCell ref="A932:B932"/>
    <mergeCell ref="A907:B907"/>
    <mergeCell ref="A839:C839"/>
    <mergeCell ref="A814:B814"/>
    <mergeCell ref="A815:A817"/>
    <mergeCell ref="A1055:A1057"/>
    <mergeCell ref="B964:B968"/>
    <mergeCell ref="A819:A821"/>
    <mergeCell ref="A1075:B1075"/>
    <mergeCell ref="A1076:A1077"/>
    <mergeCell ref="B1076:B1077"/>
    <mergeCell ref="A1078:B1078"/>
    <mergeCell ref="A1079:A1080"/>
    <mergeCell ref="B1079:B1080"/>
    <mergeCell ref="A1081:B1081"/>
    <mergeCell ref="A1091:A1092"/>
    <mergeCell ref="B1091:B1092"/>
    <mergeCell ref="H349:H355"/>
    <mergeCell ref="B344:B346"/>
    <mergeCell ref="B467:C467"/>
    <mergeCell ref="B1094:B1095"/>
    <mergeCell ref="A1096:B1096"/>
    <mergeCell ref="A1071:B1071"/>
    <mergeCell ref="A370:A373"/>
    <mergeCell ref="B370:B373"/>
    <mergeCell ref="A375:A377"/>
    <mergeCell ref="A369:B369"/>
    <mergeCell ref="A391:A392"/>
    <mergeCell ref="E365:E367"/>
    <mergeCell ref="A365:A368"/>
    <mergeCell ref="B365:B368"/>
    <mergeCell ref="A419:B419"/>
    <mergeCell ref="A424:B424"/>
    <mergeCell ref="A433:A435"/>
    <mergeCell ref="A382:A387"/>
    <mergeCell ref="B382:B387"/>
    <mergeCell ref="A393:B393"/>
    <mergeCell ref="A479:B479"/>
    <mergeCell ref="A548:A552"/>
    <mergeCell ref="A468:C468"/>
    <mergeCell ref="E370:E372"/>
    <mergeCell ref="E375:E376"/>
    <mergeCell ref="E379:E380"/>
    <mergeCell ref="A395:B395"/>
    <mergeCell ref="B466:C466"/>
    <mergeCell ref="A437:A439"/>
    <mergeCell ref="A436:B436"/>
    <mergeCell ref="B375:B377"/>
    <mergeCell ref="A432:B432"/>
    <mergeCell ref="F375:F376"/>
    <mergeCell ref="B429:B431"/>
    <mergeCell ref="A378:B378"/>
    <mergeCell ref="F379:F380"/>
    <mergeCell ref="B379:B380"/>
    <mergeCell ref="A449:A451"/>
    <mergeCell ref="A402:C402"/>
    <mergeCell ref="A379:A380"/>
    <mergeCell ref="A444:B444"/>
    <mergeCell ref="B463:C463"/>
    <mergeCell ref="B453:B455"/>
    <mergeCell ref="A456:B456"/>
    <mergeCell ref="A457:A459"/>
    <mergeCell ref="A441:A443"/>
    <mergeCell ref="B449:B451"/>
    <mergeCell ref="A429:A431"/>
    <mergeCell ref="E326:E330"/>
    <mergeCell ref="A285:A287"/>
    <mergeCell ref="A305:B305"/>
    <mergeCell ref="A301:B301"/>
    <mergeCell ref="A289:A292"/>
    <mergeCell ref="B289:B292"/>
    <mergeCell ref="H365:H366"/>
    <mergeCell ref="F370:F372"/>
    <mergeCell ref="B473:C473"/>
    <mergeCell ref="B472:C472"/>
    <mergeCell ref="B471:C471"/>
    <mergeCell ref="A411:B411"/>
    <mergeCell ref="F416:F418"/>
    <mergeCell ref="E420:E421"/>
    <mergeCell ref="F420:F421"/>
    <mergeCell ref="A452:B452"/>
    <mergeCell ref="A453:A455"/>
    <mergeCell ref="G365:G366"/>
    <mergeCell ref="G370:G371"/>
    <mergeCell ref="H370:H371"/>
    <mergeCell ref="F382:F386"/>
    <mergeCell ref="B462:C462"/>
    <mergeCell ref="B441:B443"/>
    <mergeCell ref="B433:B435"/>
    <mergeCell ref="A319:B319"/>
    <mergeCell ref="A363:B363"/>
    <mergeCell ref="A281:A283"/>
    <mergeCell ref="A268:C268"/>
    <mergeCell ref="A326:A330"/>
    <mergeCell ref="F320:F324"/>
    <mergeCell ref="A335:B335"/>
    <mergeCell ref="E294:E297"/>
    <mergeCell ref="F326:F330"/>
    <mergeCell ref="A293:B293"/>
    <mergeCell ref="A339:B339"/>
    <mergeCell ref="B332:B334"/>
    <mergeCell ref="B320:B324"/>
    <mergeCell ref="B281:B283"/>
    <mergeCell ref="E314:E318"/>
    <mergeCell ref="A309:C309"/>
    <mergeCell ref="A279:B279"/>
    <mergeCell ref="A288:B288"/>
    <mergeCell ref="A257:B257"/>
    <mergeCell ref="B294:B297"/>
    <mergeCell ref="A312:B312"/>
    <mergeCell ref="H307:H308"/>
    <mergeCell ref="F208:F210"/>
    <mergeCell ref="A236:B236"/>
    <mergeCell ref="A237:A238"/>
    <mergeCell ref="B326:B330"/>
    <mergeCell ref="B391:B392"/>
    <mergeCell ref="A299:A300"/>
    <mergeCell ref="B299:B300"/>
    <mergeCell ref="A302:A304"/>
    <mergeCell ref="B285:B287"/>
    <mergeCell ref="A343:B343"/>
    <mergeCell ref="A344:A346"/>
    <mergeCell ref="A332:A334"/>
    <mergeCell ref="A320:A324"/>
    <mergeCell ref="A313:J313"/>
    <mergeCell ref="E382:E386"/>
    <mergeCell ref="F212:F215"/>
    <mergeCell ref="F314:F318"/>
    <mergeCell ref="A347:B347"/>
    <mergeCell ref="A242:B242"/>
    <mergeCell ref="B230:B232"/>
    <mergeCell ref="A240:A241"/>
    <mergeCell ref="A208:A210"/>
    <mergeCell ref="A233:B233"/>
    <mergeCell ref="A183:B183"/>
    <mergeCell ref="A189:B189"/>
    <mergeCell ref="B208:B210"/>
    <mergeCell ref="A230:A232"/>
    <mergeCell ref="A220:B220"/>
    <mergeCell ref="A186:A188"/>
    <mergeCell ref="B140:C140"/>
    <mergeCell ref="A199:B199"/>
    <mergeCell ref="A223:A228"/>
    <mergeCell ref="B158:B161"/>
    <mergeCell ref="A162:B162"/>
    <mergeCell ref="A202:A206"/>
    <mergeCell ref="E208:E210"/>
    <mergeCell ref="E158:E161"/>
    <mergeCell ref="A173:B173"/>
    <mergeCell ref="B202:B206"/>
    <mergeCell ref="E163:E166"/>
    <mergeCell ref="B163:B166"/>
    <mergeCell ref="E168:E172"/>
    <mergeCell ref="A218:B218"/>
    <mergeCell ref="A222:B222"/>
    <mergeCell ref="B212:B215"/>
    <mergeCell ref="B186:B188"/>
    <mergeCell ref="E174:E179"/>
    <mergeCell ref="B181:B182"/>
    <mergeCell ref="A181:A182"/>
    <mergeCell ref="A216:B216"/>
    <mergeCell ref="A212:A215"/>
    <mergeCell ref="E202:E206"/>
    <mergeCell ref="A124:B124"/>
    <mergeCell ref="B237:B238"/>
    <mergeCell ref="B113:B115"/>
    <mergeCell ref="B117:B119"/>
    <mergeCell ref="A256:J256"/>
    <mergeCell ref="A196:A198"/>
    <mergeCell ref="E39:E43"/>
    <mergeCell ref="F39:F43"/>
    <mergeCell ref="H39:H43"/>
    <mergeCell ref="E94:E95"/>
    <mergeCell ref="F94:F95"/>
    <mergeCell ref="H94:H95"/>
    <mergeCell ref="E130:E139"/>
    <mergeCell ref="F130:F139"/>
    <mergeCell ref="H130:H139"/>
    <mergeCell ref="E244:E248"/>
    <mergeCell ref="A174:A179"/>
    <mergeCell ref="A190:A194"/>
    <mergeCell ref="A117:A119"/>
    <mergeCell ref="A153:B153"/>
    <mergeCell ref="A185:B185"/>
    <mergeCell ref="A207:B207"/>
    <mergeCell ref="E181:E182"/>
    <mergeCell ref="B129:C129"/>
    <mergeCell ref="B127:B128"/>
    <mergeCell ref="B223:B228"/>
    <mergeCell ref="B190:B194"/>
    <mergeCell ref="H484:H486"/>
    <mergeCell ref="A510:C510"/>
    <mergeCell ref="A535:B535"/>
    <mergeCell ref="B556:B558"/>
    <mergeCell ref="A92:B92"/>
    <mergeCell ref="G642:G646"/>
    <mergeCell ref="A531:B531"/>
    <mergeCell ref="A506:A508"/>
    <mergeCell ref="A496:A500"/>
    <mergeCell ref="B496:B500"/>
    <mergeCell ref="F202:F206"/>
    <mergeCell ref="A356:C356"/>
    <mergeCell ref="A249:C249"/>
    <mergeCell ref="A99:B99"/>
    <mergeCell ref="B96:C96"/>
    <mergeCell ref="B174:B179"/>
    <mergeCell ref="A168:A172"/>
    <mergeCell ref="A104:A111"/>
    <mergeCell ref="B104:B111"/>
    <mergeCell ref="A163:A166"/>
    <mergeCell ref="A151:B151"/>
    <mergeCell ref="A167:B167"/>
    <mergeCell ref="A416:A418"/>
    <mergeCell ref="A406:B406"/>
    <mergeCell ref="A409:B409"/>
    <mergeCell ref="A298:B298"/>
    <mergeCell ref="A201:B201"/>
    <mergeCell ref="A998:B998"/>
    <mergeCell ref="A973:B973"/>
    <mergeCell ref="A979:B979"/>
    <mergeCell ref="A700:B700"/>
    <mergeCell ref="B196:B198"/>
    <mergeCell ref="A743:B743"/>
    <mergeCell ref="E349:E355"/>
    <mergeCell ref="F349:F355"/>
    <mergeCell ref="A340:A342"/>
    <mergeCell ref="B340:B342"/>
    <mergeCell ref="A234:A235"/>
    <mergeCell ref="B234:B235"/>
    <mergeCell ref="A284:B284"/>
    <mergeCell ref="A239:B239"/>
    <mergeCell ref="B240:B241"/>
    <mergeCell ref="B302:B304"/>
    <mergeCell ref="A229:B229"/>
    <mergeCell ref="A100:J100"/>
    <mergeCell ref="E7:E12"/>
    <mergeCell ref="F7:F12"/>
    <mergeCell ref="B30:B32"/>
    <mergeCell ref="A33:B33"/>
    <mergeCell ref="A13:B13"/>
    <mergeCell ref="A17:B17"/>
    <mergeCell ref="A26:A28"/>
    <mergeCell ref="F104:F110"/>
    <mergeCell ref="B34:B36"/>
    <mergeCell ref="B90:B91"/>
    <mergeCell ref="A90:A91"/>
    <mergeCell ref="A78:A79"/>
    <mergeCell ref="A57:B57"/>
    <mergeCell ref="A37:B37"/>
    <mergeCell ref="A55:B55"/>
    <mergeCell ref="B63:B64"/>
    <mergeCell ref="A65:B65"/>
    <mergeCell ref="B18:B20"/>
    <mergeCell ref="A18:A20"/>
    <mergeCell ref="A21:B21"/>
    <mergeCell ref="B22:B24"/>
    <mergeCell ref="A22:A24"/>
    <mergeCell ref="B416:B418"/>
    <mergeCell ref="A559:B559"/>
    <mergeCell ref="A564:B564"/>
    <mergeCell ref="A610:J610"/>
    <mergeCell ref="A856:B856"/>
    <mergeCell ref="A413:B413"/>
    <mergeCell ref="B396:C396"/>
    <mergeCell ref="A407:J407"/>
    <mergeCell ref="A542:C542"/>
    <mergeCell ref="A440:B440"/>
    <mergeCell ref="E476:E477"/>
    <mergeCell ref="E490:E493"/>
    <mergeCell ref="B476:B478"/>
    <mergeCell ref="A502:A504"/>
    <mergeCell ref="A484:A488"/>
    <mergeCell ref="A596:B596"/>
    <mergeCell ref="B470:C470"/>
    <mergeCell ref="A415:B415"/>
    <mergeCell ref="A811:A813"/>
    <mergeCell ref="A616:A618"/>
    <mergeCell ref="A476:A478"/>
    <mergeCell ref="B469:C469"/>
    <mergeCell ref="A520:B520"/>
    <mergeCell ref="A553:B553"/>
    <mergeCell ref="A4:B4"/>
    <mergeCell ref="A51:B51"/>
    <mergeCell ref="B587:B590"/>
    <mergeCell ref="B26:B28"/>
    <mergeCell ref="A29:B29"/>
    <mergeCell ref="E196:E198"/>
    <mergeCell ref="A374:B374"/>
    <mergeCell ref="A148:B148"/>
    <mergeCell ref="A25:B25"/>
    <mergeCell ref="A30:A32"/>
    <mergeCell ref="A62:B62"/>
    <mergeCell ref="A72:A73"/>
    <mergeCell ref="A34:A36"/>
    <mergeCell ref="A6:J6"/>
    <mergeCell ref="A49:J49"/>
    <mergeCell ref="A116:B116"/>
    <mergeCell ref="A7:A12"/>
    <mergeCell ref="A112:B112"/>
    <mergeCell ref="B7:B12"/>
    <mergeCell ref="A59:B59"/>
    <mergeCell ref="A120:B120"/>
    <mergeCell ref="A103:B103"/>
    <mergeCell ref="A15:B15"/>
    <mergeCell ref="B66:B67"/>
    <mergeCell ref="A60:A61"/>
    <mergeCell ref="B69:B70"/>
    <mergeCell ref="B87:B88"/>
    <mergeCell ref="A53:B53"/>
    <mergeCell ref="A63:A64"/>
    <mergeCell ref="A86:B86"/>
    <mergeCell ref="A87:A88"/>
    <mergeCell ref="B81:B82"/>
    <mergeCell ref="A71:B71"/>
    <mergeCell ref="A68:B68"/>
    <mergeCell ref="A69:A70"/>
    <mergeCell ref="B60:B61"/>
    <mergeCell ref="A294:A297"/>
    <mergeCell ref="A211:B211"/>
    <mergeCell ref="A280:J280"/>
    <mergeCell ref="A495:B495"/>
    <mergeCell ref="B437:B439"/>
    <mergeCell ref="B1:J1"/>
    <mergeCell ref="A306:C306"/>
    <mergeCell ref="A348:C348"/>
    <mergeCell ref="E416:E418"/>
    <mergeCell ref="A243:C243"/>
    <mergeCell ref="A325:B325"/>
    <mergeCell ref="A180:B180"/>
    <mergeCell ref="A195:B195"/>
    <mergeCell ref="B314:B318"/>
    <mergeCell ref="A426:B426"/>
    <mergeCell ref="A314:A318"/>
    <mergeCell ref="F294:F297"/>
    <mergeCell ref="B44:C44"/>
    <mergeCell ref="A80:B80"/>
    <mergeCell ref="A81:A82"/>
    <mergeCell ref="A84:A85"/>
    <mergeCell ref="B84:B85"/>
    <mergeCell ref="G496:G498"/>
    <mergeCell ref="A509:B509"/>
    <mergeCell ref="A521:J521"/>
    <mergeCell ref="A541:B541"/>
    <mergeCell ref="B72:B73"/>
    <mergeCell ref="A83:B83"/>
    <mergeCell ref="A89:B89"/>
    <mergeCell ref="A74:B74"/>
    <mergeCell ref="A75:A76"/>
    <mergeCell ref="B75:B76"/>
    <mergeCell ref="A77:B77"/>
    <mergeCell ref="B78:B79"/>
    <mergeCell ref="A331:B331"/>
    <mergeCell ref="A709:A711"/>
    <mergeCell ref="B709:B711"/>
    <mergeCell ref="F713:F714"/>
    <mergeCell ref="A653:A654"/>
    <mergeCell ref="B653:B654"/>
    <mergeCell ref="B603:C603"/>
    <mergeCell ref="B584:B585"/>
    <mergeCell ref="A631:B631"/>
    <mergeCell ref="E642:E647"/>
    <mergeCell ref="A633:A640"/>
    <mergeCell ref="A594:B594"/>
    <mergeCell ref="B642:B648"/>
    <mergeCell ref="B620:B622"/>
    <mergeCell ref="A615:B615"/>
    <mergeCell ref="B701:B707"/>
    <mergeCell ref="A796:B796"/>
    <mergeCell ref="A721:B721"/>
    <mergeCell ref="A790:B790"/>
    <mergeCell ref="E779:E780"/>
    <mergeCell ref="A420:A423"/>
    <mergeCell ref="B420:B423"/>
    <mergeCell ref="G382:G385"/>
    <mergeCell ref="H382:H385"/>
    <mergeCell ref="B445:B447"/>
    <mergeCell ref="G730:G734"/>
    <mergeCell ref="H642:H646"/>
    <mergeCell ref="E584:E585"/>
    <mergeCell ref="G690:G693"/>
    <mergeCell ref="A592:A593"/>
    <mergeCell ref="E678:E681"/>
    <mergeCell ref="F548:F552"/>
    <mergeCell ref="A546:B546"/>
    <mergeCell ref="F616:F617"/>
    <mergeCell ref="B690:B695"/>
    <mergeCell ref="F642:F647"/>
    <mergeCell ref="A678:A682"/>
    <mergeCell ref="A628:A630"/>
    <mergeCell ref="F490:F493"/>
    <mergeCell ref="A525:B525"/>
    <mergeCell ref="A381:B381"/>
    <mergeCell ref="A388:B388"/>
    <mergeCell ref="A483:B483"/>
    <mergeCell ref="A619:B619"/>
    <mergeCell ref="B774:B777"/>
    <mergeCell ref="H717:H718"/>
    <mergeCell ref="H496:H498"/>
    <mergeCell ref="G678:G680"/>
    <mergeCell ref="H678:H680"/>
    <mergeCell ref="G684:G686"/>
    <mergeCell ref="H684:H686"/>
    <mergeCell ref="G611:G612"/>
    <mergeCell ref="A527:B527"/>
    <mergeCell ref="A501:B501"/>
    <mergeCell ref="F684:F687"/>
    <mergeCell ref="B674:B676"/>
    <mergeCell ref="B722:B724"/>
    <mergeCell ref="E684:E687"/>
    <mergeCell ref="F717:F719"/>
    <mergeCell ref="A1113:A1114"/>
    <mergeCell ref="B1113:B1114"/>
    <mergeCell ref="A976:A978"/>
    <mergeCell ref="A955:B955"/>
    <mergeCell ref="A937:A938"/>
    <mergeCell ref="B1128:C1128"/>
    <mergeCell ref="A905:B905"/>
    <mergeCell ref="F891:F893"/>
    <mergeCell ref="F899:F902"/>
    <mergeCell ref="A915:B915"/>
    <mergeCell ref="B1052:B1053"/>
    <mergeCell ref="A1097:A1098"/>
    <mergeCell ref="B1097:B1098"/>
    <mergeCell ref="A1099:B1099"/>
    <mergeCell ref="A1082:A1083"/>
    <mergeCell ref="B1082:B1083"/>
    <mergeCell ref="A1084:B1084"/>
    <mergeCell ref="A1085:A1086"/>
    <mergeCell ref="B1085:B1086"/>
    <mergeCell ref="A1087:B1087"/>
    <mergeCell ref="A1088:A1089"/>
    <mergeCell ref="B1088:B1089"/>
    <mergeCell ref="A1090:B1090"/>
    <mergeCell ref="B713:B715"/>
    <mergeCell ref="E713:E714"/>
    <mergeCell ref="A770:B770"/>
    <mergeCell ref="A708:B708"/>
    <mergeCell ref="A773:B773"/>
    <mergeCell ref="G717:G718"/>
    <mergeCell ref="H701:H705"/>
    <mergeCell ref="A1170:C1170"/>
    <mergeCell ref="B874:B875"/>
    <mergeCell ref="A874:A875"/>
    <mergeCell ref="B877:B878"/>
    <mergeCell ref="A877:A878"/>
    <mergeCell ref="A888:A889"/>
    <mergeCell ref="B888:B889"/>
    <mergeCell ref="B891:B893"/>
    <mergeCell ref="A891:A893"/>
    <mergeCell ref="B899:B902"/>
    <mergeCell ref="A899:A902"/>
    <mergeCell ref="B910:B914"/>
    <mergeCell ref="A1068:B1068"/>
    <mergeCell ref="A1127:B1127"/>
    <mergeCell ref="A1109:A1111"/>
    <mergeCell ref="B1109:B1111"/>
    <mergeCell ref="A1112:B1112"/>
    <mergeCell ref="H690:H693"/>
    <mergeCell ref="F779:F780"/>
    <mergeCell ref="E791:E795"/>
    <mergeCell ref="F791:F795"/>
    <mergeCell ref="E799:E803"/>
    <mergeCell ref="B726:B728"/>
    <mergeCell ref="A778:B778"/>
    <mergeCell ref="A697:A699"/>
    <mergeCell ref="E701:E706"/>
    <mergeCell ref="F697:F698"/>
    <mergeCell ref="F690:F694"/>
    <mergeCell ref="A771:J771"/>
    <mergeCell ref="E697:E698"/>
    <mergeCell ref="E690:E694"/>
    <mergeCell ref="B697:B699"/>
    <mergeCell ref="F799:F803"/>
    <mergeCell ref="A730:A736"/>
    <mergeCell ref="A737:B737"/>
    <mergeCell ref="B730:B736"/>
    <mergeCell ref="E730:E735"/>
    <mergeCell ref="A779:A780"/>
    <mergeCell ref="A713:A715"/>
    <mergeCell ref="A1020:A1022"/>
    <mergeCell ref="B1020:B1022"/>
    <mergeCell ref="A957:B957"/>
    <mergeCell ref="B1031:B1032"/>
    <mergeCell ref="A1033:B1033"/>
    <mergeCell ref="A996:B996"/>
    <mergeCell ref="A953:A954"/>
    <mergeCell ref="B953:B954"/>
    <mergeCell ref="B916:B919"/>
    <mergeCell ref="A920:B920"/>
    <mergeCell ref="A1010:B1010"/>
    <mergeCell ref="A1011:A1012"/>
    <mergeCell ref="B933:B935"/>
    <mergeCell ref="A916:A919"/>
    <mergeCell ref="A986:B986"/>
    <mergeCell ref="A988:B988"/>
    <mergeCell ref="A952:B952"/>
    <mergeCell ref="A994:B994"/>
    <mergeCell ref="A969:B969"/>
    <mergeCell ref="A964:A968"/>
    <mergeCell ref="A981:B981"/>
    <mergeCell ref="A984:B984"/>
    <mergeCell ref="B943:B946"/>
    <mergeCell ref="A1007:B1007"/>
    <mergeCell ref="B982:B983"/>
    <mergeCell ref="B989:B991"/>
    <mergeCell ref="B976:B978"/>
    <mergeCell ref="E989:E991"/>
    <mergeCell ref="F989:F991"/>
    <mergeCell ref="E982:E983"/>
    <mergeCell ref="F982:F983"/>
    <mergeCell ref="A942:B942"/>
    <mergeCell ref="B927:B931"/>
    <mergeCell ref="A927:A931"/>
    <mergeCell ref="B948:B951"/>
    <mergeCell ref="B937:B938"/>
    <mergeCell ref="B958:B962"/>
    <mergeCell ref="A958:A962"/>
    <mergeCell ref="A963:B963"/>
    <mergeCell ref="E958:E962"/>
    <mergeCell ref="A947:B947"/>
    <mergeCell ref="A936:B936"/>
    <mergeCell ref="F933:F934"/>
    <mergeCell ref="B940:B941"/>
    <mergeCell ref="E933:E934"/>
    <mergeCell ref="B1069:B1070"/>
    <mergeCell ref="B1059:B1060"/>
    <mergeCell ref="A1061:B1061"/>
    <mergeCell ref="A1062:A1067"/>
    <mergeCell ref="A1054:B1054"/>
    <mergeCell ref="A1034:A1035"/>
    <mergeCell ref="B1034:B1035"/>
    <mergeCell ref="A1036:B1036"/>
    <mergeCell ref="A1037:A1038"/>
    <mergeCell ref="B1037:B1038"/>
    <mergeCell ref="A1046:A1047"/>
    <mergeCell ref="A1069:A1070"/>
    <mergeCell ref="B1046:B1047"/>
    <mergeCell ref="B895:B897"/>
    <mergeCell ref="A948:A951"/>
    <mergeCell ref="A1023:B1023"/>
    <mergeCell ref="A910:A914"/>
    <mergeCell ref="F709:F710"/>
    <mergeCell ref="F726:F727"/>
    <mergeCell ref="F611:F613"/>
    <mergeCell ref="F730:F735"/>
    <mergeCell ref="F722:F723"/>
    <mergeCell ref="A804:B804"/>
    <mergeCell ref="B791:B795"/>
    <mergeCell ref="A791:A795"/>
    <mergeCell ref="B799:B803"/>
    <mergeCell ref="B744:C744"/>
    <mergeCell ref="A758:C758"/>
    <mergeCell ref="A857:J857"/>
    <mergeCell ref="B871:B872"/>
    <mergeCell ref="E674:E675"/>
    <mergeCell ref="F674:F675"/>
    <mergeCell ref="H611:H612"/>
    <mergeCell ref="G633:G638"/>
    <mergeCell ref="H633:H638"/>
    <mergeCell ref="E616:E617"/>
    <mergeCell ref="B633:B640"/>
    <mergeCell ref="A1072:A1074"/>
    <mergeCell ref="A943:A946"/>
    <mergeCell ref="A922:B922"/>
    <mergeCell ref="A903:B903"/>
    <mergeCell ref="A1039:B1039"/>
    <mergeCell ref="A1019:B1019"/>
    <mergeCell ref="A924:B924"/>
    <mergeCell ref="B678:B682"/>
    <mergeCell ref="A683:B683"/>
    <mergeCell ref="A823:A825"/>
    <mergeCell ref="B823:B825"/>
    <mergeCell ref="A826:B826"/>
    <mergeCell ref="A830:B830"/>
    <mergeCell ref="A848:C848"/>
    <mergeCell ref="B1072:B1074"/>
    <mergeCell ref="A1049:A1050"/>
    <mergeCell ref="B1005:B1006"/>
    <mergeCell ref="A933:A935"/>
    <mergeCell ref="B1055:B1057"/>
    <mergeCell ref="A1048:B1048"/>
    <mergeCell ref="A1031:A1032"/>
    <mergeCell ref="A1001:B1001"/>
    <mergeCell ref="A940:A941"/>
    <mergeCell ref="A799:A803"/>
    <mergeCell ref="B868:B869"/>
    <mergeCell ref="A859:C859"/>
    <mergeCell ref="A863:B863"/>
    <mergeCell ref="E871:E872"/>
    <mergeCell ref="A822:B822"/>
    <mergeCell ref="B858:C858"/>
    <mergeCell ref="B815:B817"/>
    <mergeCell ref="A827:A829"/>
    <mergeCell ref="F888:F889"/>
    <mergeCell ref="E877:E878"/>
    <mergeCell ref="F877:F878"/>
    <mergeCell ref="A867:B867"/>
    <mergeCell ref="A876:B876"/>
    <mergeCell ref="F871:F872"/>
    <mergeCell ref="F874:F875"/>
    <mergeCell ref="A883:B883"/>
    <mergeCell ref="A881:B881"/>
    <mergeCell ref="E874:E875"/>
    <mergeCell ref="A868:A869"/>
    <mergeCell ref="A871:A872"/>
    <mergeCell ref="F895:F897"/>
    <mergeCell ref="E895:E897"/>
    <mergeCell ref="B811:B813"/>
    <mergeCell ref="G490:G492"/>
    <mergeCell ref="E633:E639"/>
    <mergeCell ref="A598:B598"/>
    <mergeCell ref="B592:B593"/>
    <mergeCell ref="A537:B537"/>
    <mergeCell ref="B628:B630"/>
    <mergeCell ref="A650:A651"/>
    <mergeCell ref="B650:B651"/>
    <mergeCell ref="B656:C656"/>
    <mergeCell ref="B548:B552"/>
    <mergeCell ref="B560:B563"/>
    <mergeCell ref="A560:A563"/>
    <mergeCell ref="A576:J576"/>
    <mergeCell ref="A620:A622"/>
    <mergeCell ref="A611:A614"/>
    <mergeCell ref="F556:F558"/>
    <mergeCell ref="G548:G552"/>
    <mergeCell ref="F633:F639"/>
    <mergeCell ref="A655:B655"/>
    <mergeCell ref="A674:A676"/>
    <mergeCell ref="E611:E613"/>
    <mergeCell ref="A672:B672"/>
    <mergeCell ref="B611:B614"/>
    <mergeCell ref="A609:B609"/>
    <mergeCell ref="A529:B529"/>
    <mergeCell ref="E560:E563"/>
    <mergeCell ref="F560:F563"/>
    <mergeCell ref="E577:E580"/>
    <mergeCell ref="E548:E552"/>
    <mergeCell ref="A570:C570"/>
    <mergeCell ref="E113:E114"/>
    <mergeCell ref="F113:F114"/>
    <mergeCell ref="E212:E215"/>
    <mergeCell ref="F158:F161"/>
    <mergeCell ref="F244:F248"/>
    <mergeCell ref="B168:B172"/>
    <mergeCell ref="A157:B157"/>
    <mergeCell ref="A523:B523"/>
    <mergeCell ref="A505:B505"/>
    <mergeCell ref="A489:B489"/>
    <mergeCell ref="A606:C606"/>
    <mergeCell ref="B565:C565"/>
    <mergeCell ref="A556:A558"/>
    <mergeCell ref="A255:B255"/>
    <mergeCell ref="A390:B390"/>
    <mergeCell ref="A428:B428"/>
    <mergeCell ref="E258:E267"/>
    <mergeCell ref="E307:E308"/>
    <mergeCell ref="F307:F308"/>
    <mergeCell ref="H117:H118"/>
    <mergeCell ref="E186:E188"/>
    <mergeCell ref="E223:E226"/>
    <mergeCell ref="F223:F226"/>
    <mergeCell ref="G113:G114"/>
    <mergeCell ref="E104:E110"/>
    <mergeCell ref="G104:G110"/>
    <mergeCell ref="H104:H110"/>
    <mergeCell ref="F186:F188"/>
    <mergeCell ref="E190:E194"/>
    <mergeCell ref="F163:F166"/>
    <mergeCell ref="F181:F182"/>
    <mergeCell ref="F168:F172"/>
    <mergeCell ref="F117:F118"/>
    <mergeCell ref="G117:G118"/>
    <mergeCell ref="E117:E118"/>
    <mergeCell ref="F174:F179"/>
    <mergeCell ref="H113:H114"/>
    <mergeCell ref="A101:A102"/>
    <mergeCell ref="A113:A115"/>
    <mergeCell ref="B101:B102"/>
    <mergeCell ref="A870:B870"/>
    <mergeCell ref="E709:E710"/>
    <mergeCell ref="F782:F787"/>
    <mergeCell ref="E657:E663"/>
    <mergeCell ref="F657:F663"/>
    <mergeCell ref="H657:H663"/>
    <mergeCell ref="A832:B832"/>
    <mergeCell ref="E462:E467"/>
    <mergeCell ref="F462:F467"/>
    <mergeCell ref="H462:H467"/>
    <mergeCell ref="E511:E515"/>
    <mergeCell ref="F511:F515"/>
    <mergeCell ref="H511:H515"/>
    <mergeCell ref="E538:E540"/>
    <mergeCell ref="F538:F540"/>
    <mergeCell ref="H538:H540"/>
    <mergeCell ref="E566:E569"/>
    <mergeCell ref="F566:F569"/>
    <mergeCell ref="H244:H248"/>
    <mergeCell ref="F258:F267"/>
    <mergeCell ref="H258:H267"/>
    <mergeCell ref="A48:B48"/>
    <mergeCell ref="A66:A67"/>
    <mergeCell ref="F476:F477"/>
    <mergeCell ref="F480:F481"/>
    <mergeCell ref="E480:E481"/>
    <mergeCell ref="F496:F499"/>
    <mergeCell ref="E937:E938"/>
    <mergeCell ref="E888:E889"/>
    <mergeCell ref="A873:B873"/>
    <mergeCell ref="F910:F914"/>
    <mergeCell ref="A865:B865"/>
    <mergeCell ref="A807:A809"/>
    <mergeCell ref="B807:B809"/>
    <mergeCell ref="A810:B810"/>
    <mergeCell ref="A894:B894"/>
    <mergeCell ref="A788:B788"/>
    <mergeCell ref="A364:J364"/>
    <mergeCell ref="B97:C97"/>
    <mergeCell ref="G484:G486"/>
    <mergeCell ref="H490:H492"/>
    <mergeCell ref="F484:F487"/>
    <mergeCell ref="A490:A494"/>
    <mergeCell ref="B490:B494"/>
    <mergeCell ref="A155:B155"/>
    <mergeCell ref="E840:E847"/>
    <mergeCell ref="F840:F847"/>
    <mergeCell ref="H840:H847"/>
    <mergeCell ref="G933:G934"/>
    <mergeCell ref="E899:E902"/>
    <mergeCell ref="F937:F938"/>
    <mergeCell ref="E1062:E1065"/>
    <mergeCell ref="F1062:F1065"/>
    <mergeCell ref="F964:F968"/>
    <mergeCell ref="E943:E946"/>
    <mergeCell ref="F943:F946"/>
    <mergeCell ref="F940:F941"/>
    <mergeCell ref="E940:E941"/>
    <mergeCell ref="E927:E931"/>
    <mergeCell ref="E948:E951"/>
    <mergeCell ref="F948:F951"/>
    <mergeCell ref="F927:F931"/>
    <mergeCell ref="E976:E978"/>
    <mergeCell ref="F976:F978"/>
    <mergeCell ref="E964:E968"/>
    <mergeCell ref="E910:E914"/>
    <mergeCell ref="E868:E869"/>
    <mergeCell ref="A5:B5"/>
    <mergeCell ref="A1229:B1229"/>
    <mergeCell ref="A1214:J1214"/>
    <mergeCell ref="A1228:B1228"/>
    <mergeCell ref="A1226:J1226"/>
    <mergeCell ref="I690:I693"/>
    <mergeCell ref="E1129:E1139"/>
    <mergeCell ref="F1129:F1139"/>
    <mergeCell ref="H1129:H1139"/>
    <mergeCell ref="E1140:E1149"/>
    <mergeCell ref="F1140:F1149"/>
    <mergeCell ref="H1140:H1149"/>
    <mergeCell ref="F958:F962"/>
    <mergeCell ref="E1024:E1027"/>
    <mergeCell ref="F1024:F1027"/>
    <mergeCell ref="E1150:E1159"/>
    <mergeCell ref="F1150:F1159"/>
    <mergeCell ref="H1150:H1159"/>
    <mergeCell ref="E1160:E1169"/>
    <mergeCell ref="F1160:F1169"/>
    <mergeCell ref="H1160:H1169"/>
    <mergeCell ref="E745:E757"/>
    <mergeCell ref="F745:F757"/>
    <mergeCell ref="H745:H757"/>
  </mergeCells>
  <pageMargins left="0.23622047244094491" right="0.23622047244094491" top="0.74803149606299213" bottom="0.74803149606299213" header="0.31496062992125984" footer="0.31496062992125984"/>
  <pageSetup paperSize="9" scale="30" fitToWidth="0" fitToHeight="0" orientation="landscape" r:id="rId2"/>
  <rowBreaks count="13" manualBreakCount="13">
    <brk id="53" max="12" man="1"/>
    <brk id="180" max="12" man="1"/>
    <brk id="211" max="12" man="1"/>
    <brk id="303" max="12" man="1"/>
    <brk id="362" max="12" man="1"/>
    <brk id="374" max="12" man="1"/>
    <brk id="424" max="12" man="1"/>
    <brk id="533" max="12" man="1"/>
    <brk id="579" max="12" man="1"/>
    <brk id="586" max="12" man="1"/>
    <brk id="614" max="12" man="1"/>
    <brk id="887" max="12" man="1"/>
    <brk id="92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МКД</vt:lpstr>
      <vt:lpstr>МКД!Заголовки_для_печати</vt:lpstr>
      <vt:lpstr>МКД!Область_печати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йцукенгшщхъорпавыывапрлд,юб.3,,2</dc:title>
  <dc:creator>p.loskutov</dc:creator>
  <cp:lastModifiedBy>Осипова Дарья Анатольевна</cp:lastModifiedBy>
  <cp:lastPrinted>2018-09-27T03:49:50Z</cp:lastPrinted>
  <dcterms:created xsi:type="dcterms:W3CDTF">2015-05-22T00:32:59Z</dcterms:created>
  <dcterms:modified xsi:type="dcterms:W3CDTF">2019-01-17T03:15:57Z</dcterms:modified>
</cp:coreProperties>
</file>